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285" windowWidth="14805" windowHeight="7830" tabRatio="818" activeTab="2"/>
  </bookViews>
  <sheets>
    <sheet name="Приложение 1" sheetId="3" r:id="rId1"/>
    <sheet name="Приложение 2" sheetId="4" r:id="rId2"/>
    <sheet name="Приложение 5" sheetId="1" r:id="rId3"/>
    <sheet name="Расчет тарифы 14 -15" sheetId="5" state="hidden" r:id="rId4"/>
    <sheet name=" НВВ 2014 год  по заявкам " sheetId="7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\a" localSheetId="4">#REF!</definedName>
    <definedName name="\a">#REF!</definedName>
    <definedName name="\m" localSheetId="4">#REF!</definedName>
    <definedName name="\m">#REF!</definedName>
    <definedName name="\n" localSheetId="4">#REF!</definedName>
    <definedName name="\n">#REF!</definedName>
    <definedName name="\o" localSheetId="4">#REF!</definedName>
    <definedName name="\o">#REF!</definedName>
    <definedName name="___________________M8">[0]!___________________M8</definedName>
    <definedName name="___________________M9">[0]!___________________M9</definedName>
    <definedName name="___________________q11">[0]!___________________q11</definedName>
    <definedName name="___________________q15">[0]!___________________q15</definedName>
    <definedName name="___________________q17">[0]!___________________q17</definedName>
    <definedName name="___________________q2">[0]!___________________q2</definedName>
    <definedName name="___________________q3">[0]!___________________q3</definedName>
    <definedName name="___________________q4">[0]!___________________q4</definedName>
    <definedName name="___________________q5">[0]!___________________q5</definedName>
    <definedName name="___________________q6">[0]!___________________q6</definedName>
    <definedName name="___________________q7">[0]!___________________q7</definedName>
    <definedName name="___________________q8">[0]!___________________q8</definedName>
    <definedName name="___________________q9">[0]!___________________q9</definedName>
    <definedName name="__________________M8">#N/A</definedName>
    <definedName name="__________________M9">#N/A</definedName>
    <definedName name="__________________q11">#N/A</definedName>
    <definedName name="__________________q15">#N/A</definedName>
    <definedName name="__________________q17">#N/A</definedName>
    <definedName name="__________________q2">#N/A</definedName>
    <definedName name="__________________q3">#N/A</definedName>
    <definedName name="__________________q4">#N/A</definedName>
    <definedName name="__________________q5">#N/A</definedName>
    <definedName name="__________________q6">#N/A</definedName>
    <definedName name="__________________q7">#N/A</definedName>
    <definedName name="__________________q8">#N/A</definedName>
    <definedName name="__________________q9">#N/A</definedName>
    <definedName name="_________________FY1">[0]!_________________FY1</definedName>
    <definedName name="_________________M8">#N/A</definedName>
    <definedName name="_________________M9">#N/A</definedName>
    <definedName name="_________________q11">#N/A</definedName>
    <definedName name="_________________q15">#N/A</definedName>
    <definedName name="_________________q17">#N/A</definedName>
    <definedName name="_________________q2">#N/A</definedName>
    <definedName name="_________________q3">#N/A</definedName>
    <definedName name="_________________q4">#N/A</definedName>
    <definedName name="_________________q5">#N/A</definedName>
    <definedName name="_________________q6">#N/A</definedName>
    <definedName name="_________________q7">#N/A</definedName>
    <definedName name="_________________q8">#N/A</definedName>
    <definedName name="_________________q9">#N/A</definedName>
    <definedName name="_________________r">[0]!_________________r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4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FY1">#N/A</definedName>
    <definedName name="________________M8">#N/A</definedName>
    <definedName name="________________M9">#N/A</definedName>
    <definedName name="________________Num2">#REF!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_r">#N/A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15">#REF!</definedName>
    <definedName name="_______________dat16">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FY1">#N/A</definedName>
    <definedName name="_______________M8">#N/A</definedName>
    <definedName name="_______________M9">#N/A</definedName>
    <definedName name="_______________Num2">#REF!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r">#N/A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15">#REF!</definedName>
    <definedName name="______________dat16">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4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FY1">#N/A</definedName>
    <definedName name="______________M8">#N/A</definedName>
    <definedName name="______________M9">#N/A</definedName>
    <definedName name="______________Num2">#REF!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r">#N/A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FY1">#N/A</definedName>
    <definedName name="_____________M8">#N/A</definedName>
    <definedName name="_____________M9">#N/A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r">#N/A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15">#REF!</definedName>
    <definedName name="____________dat16">#REF!</definedName>
    <definedName name="____________dat17">#REF!</definedName>
    <definedName name="____________dat18">#REF!</definedName>
    <definedName name="____________dat19">#REF!</definedName>
    <definedName name="____________dat2">#REF!</definedName>
    <definedName name="____________dat20">#REF!</definedName>
    <definedName name="____________dat21">#REF!</definedName>
    <definedName name="____________dat22">#REF!</definedName>
    <definedName name="____________dat23">#REF!</definedName>
    <definedName name="____________dat24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FY1">#N/A</definedName>
    <definedName name="____________M8">#N/A</definedName>
    <definedName name="____________M9">#N/A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r">#N/A</definedName>
    <definedName name="____________SP1">[1]FES!#REF!</definedName>
    <definedName name="____________SP10">[1]FES!#REF!</definedName>
    <definedName name="____________SP11">[1]FES!#REF!</definedName>
    <definedName name="____________SP12">[1]FES!#REF!</definedName>
    <definedName name="____________SP13">[1]FES!#REF!</definedName>
    <definedName name="____________SP14">[1]FES!#REF!</definedName>
    <definedName name="____________SP15">[1]FES!#REF!</definedName>
    <definedName name="____________SP16">[1]FES!#REF!</definedName>
    <definedName name="____________SP17">[1]FES!#REF!</definedName>
    <definedName name="____________SP18">[1]FES!#REF!</definedName>
    <definedName name="____________SP19">[1]FES!#REF!</definedName>
    <definedName name="____________SP2">[1]FES!#REF!</definedName>
    <definedName name="____________SP20">[1]FES!#REF!</definedName>
    <definedName name="____________SP3">[1]FES!#REF!</definedName>
    <definedName name="____________SP4">[1]FES!#REF!</definedName>
    <definedName name="____________SP5">[1]FES!#REF!</definedName>
    <definedName name="____________SP7">[1]FES!#REF!</definedName>
    <definedName name="____________SP8">[1]FES!#REF!</definedName>
    <definedName name="____________SP9">[1]FES!#REF!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#REF!</definedName>
    <definedName name="___________dat22">#REF!</definedName>
    <definedName name="___________dat23">#REF!</definedName>
    <definedName name="___________dat24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FY1">#N/A</definedName>
    <definedName name="___________M8">#N/A</definedName>
    <definedName name="___________M9">#N/A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r">#N/A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18">#REF!</definedName>
    <definedName name="__________dat19">#REF!</definedName>
    <definedName name="__________dat2">#REF!</definedName>
    <definedName name="__________dat20">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FY1">#N/A</definedName>
    <definedName name="__________M8">#N/A</definedName>
    <definedName name="__________M9">#N/A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r">#N/A</definedName>
    <definedName name="__________SP1">[3]FES!#REF!</definedName>
    <definedName name="__________SP10">[3]FES!#REF!</definedName>
    <definedName name="__________SP11">[3]FES!#REF!</definedName>
    <definedName name="__________SP12">[3]FES!#REF!</definedName>
    <definedName name="__________SP13">[3]FES!#REF!</definedName>
    <definedName name="__________SP14">[3]FES!#REF!</definedName>
    <definedName name="__________SP15">[3]FES!#REF!</definedName>
    <definedName name="__________SP16">[3]FES!#REF!</definedName>
    <definedName name="__________SP17">[3]FES!#REF!</definedName>
    <definedName name="__________SP18">[3]FES!#REF!</definedName>
    <definedName name="__________SP19">[3]FES!#REF!</definedName>
    <definedName name="__________SP2">[3]FES!#REF!</definedName>
    <definedName name="__________SP20">[3]FES!#REF!</definedName>
    <definedName name="__________SP3">[3]FES!#REF!</definedName>
    <definedName name="__________SP4">[3]FES!#REF!</definedName>
    <definedName name="__________SP5">[3]FES!#REF!</definedName>
    <definedName name="__________SP7">[3]FES!#REF!</definedName>
    <definedName name="__________SP8">[3]FES!#REF!</definedName>
    <definedName name="__________SP9">[3]FES!#REF!</definedName>
    <definedName name="_________an1">[0]!_________an1</definedName>
    <definedName name="_________cv1">[0]!_________cv1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20">#REF!</definedName>
    <definedName name="_________dat21">#REF!</definedName>
    <definedName name="_________dat22">#REF!</definedName>
    <definedName name="_________dat23">#REF!</definedName>
    <definedName name="_________dat24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1">[0]!_________ew1</definedName>
    <definedName name="_________fg1">[0]!_________fg1</definedName>
    <definedName name="_________FY1">#N/A</definedName>
    <definedName name="_________k1">[0]!_________k1</definedName>
    <definedName name="_________M8">#N/A</definedName>
    <definedName name="_________M9">#N/A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qq1">[0]!_________qq1</definedName>
    <definedName name="_________r">#N/A</definedName>
    <definedName name="_________rt1">[0]!_________rt1</definedName>
    <definedName name="_________SP1">[1]FES!#REF!</definedName>
    <definedName name="_________SP10">[1]FES!#REF!</definedName>
    <definedName name="_________SP11">[1]FES!#REF!</definedName>
    <definedName name="_________SP12">[1]FES!#REF!</definedName>
    <definedName name="_________SP13">[1]FES!#REF!</definedName>
    <definedName name="_________SP14">[1]FES!#REF!</definedName>
    <definedName name="_________SP15">[1]FES!#REF!</definedName>
    <definedName name="_________SP16">[1]FES!#REF!</definedName>
    <definedName name="_________SP17">[1]FES!#REF!</definedName>
    <definedName name="_________SP18">[1]FES!#REF!</definedName>
    <definedName name="_________SP19">[1]FES!#REF!</definedName>
    <definedName name="_________SP2">[1]FES!#REF!</definedName>
    <definedName name="_________SP20">[1]FES!#REF!</definedName>
    <definedName name="_________SP3">[1]FES!#REF!</definedName>
    <definedName name="_________SP4">[1]FES!#REF!</definedName>
    <definedName name="_________SP5">[1]FES!#REF!</definedName>
    <definedName name="_________SP7">[1]FES!#REF!</definedName>
    <definedName name="_________SP8">[1]FES!#REF!</definedName>
    <definedName name="_________SP9">[1]FES!#REF!</definedName>
    <definedName name="________an1">[0]!________an1</definedName>
    <definedName name="________cv1">[0]!________cv1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20">#REF!</definedName>
    <definedName name="________dat21">#REF!</definedName>
    <definedName name="________dat22">#REF!</definedName>
    <definedName name="________dat23">#REF!</definedName>
    <definedName name="________dat24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1">[0]!________ew1</definedName>
    <definedName name="________fg1">[0]!________fg1</definedName>
    <definedName name="________FY1">#N/A</definedName>
    <definedName name="________k1">[0]!________k1</definedName>
    <definedName name="________M8">#N/A</definedName>
    <definedName name="________M9">#N/A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qq1">[0]!________qq1</definedName>
    <definedName name="________r">#N/A</definedName>
    <definedName name="________rt1">[0]!________rt1</definedName>
    <definedName name="________SP1">[4]FES!#REF!</definedName>
    <definedName name="________SP10">[4]FES!#REF!</definedName>
    <definedName name="________SP11">[4]FES!#REF!</definedName>
    <definedName name="________SP12">[4]FES!#REF!</definedName>
    <definedName name="________SP13">[4]FES!#REF!</definedName>
    <definedName name="________SP14">[4]FES!#REF!</definedName>
    <definedName name="________SP15">[4]FES!#REF!</definedName>
    <definedName name="________SP16">[4]FES!#REF!</definedName>
    <definedName name="________SP17">[4]FES!#REF!</definedName>
    <definedName name="________SP18">[4]FES!#REF!</definedName>
    <definedName name="________SP19">[4]FES!#REF!</definedName>
    <definedName name="________SP2">[4]FES!#REF!</definedName>
    <definedName name="________SP20">[4]FES!#REF!</definedName>
    <definedName name="________SP3">[4]FES!#REF!</definedName>
    <definedName name="________SP4">[4]FES!#REF!</definedName>
    <definedName name="________SP5">[4]FES!#REF!</definedName>
    <definedName name="________SP7">[4]FES!#REF!</definedName>
    <definedName name="________SP8">[4]FES!#REF!</definedName>
    <definedName name="________SP9">[4]FES!#REF!</definedName>
    <definedName name="_______an1">[5]!_xlbgnm.an1</definedName>
    <definedName name="_______cv1">[5]!_xlbgnm.cv1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20">#REF!</definedName>
    <definedName name="_______dat21">#REF!</definedName>
    <definedName name="_______dat22">#REF!</definedName>
    <definedName name="_______dat23">#REF!</definedName>
    <definedName name="_______dat24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w1">[5]!_xlbgnm.ew1</definedName>
    <definedName name="_______ew11">[0]!_______ew11</definedName>
    <definedName name="_______fg1">[5]!_xlbgnm.fg1</definedName>
    <definedName name="_______FY1">#N/A</definedName>
    <definedName name="_______k1">[5]!_xlbgnm.k1</definedName>
    <definedName name="_______k2">[0]!_______k2</definedName>
    <definedName name="_______M8">#N/A</definedName>
    <definedName name="_______M9">#N/A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qq1">[5]!_xlbgnm.qq1</definedName>
    <definedName name="_______r">#N/A</definedName>
    <definedName name="_______rt1">[5]!_xlbgnm.rt1</definedName>
    <definedName name="_______SP1">[1]FES!#REF!</definedName>
    <definedName name="_______SP10">[1]FES!#REF!</definedName>
    <definedName name="_______SP11">[1]FES!#REF!</definedName>
    <definedName name="_______SP12">[1]FES!#REF!</definedName>
    <definedName name="_______SP13">[1]FES!#REF!</definedName>
    <definedName name="_______SP14">[1]FES!#REF!</definedName>
    <definedName name="_______SP15">[1]FES!#REF!</definedName>
    <definedName name="_______SP16">[1]FES!#REF!</definedName>
    <definedName name="_______SP17">[1]FES!#REF!</definedName>
    <definedName name="_______SP18">[1]FES!#REF!</definedName>
    <definedName name="_______SP19">[1]FES!#REF!</definedName>
    <definedName name="_______SP2">[1]FES!#REF!</definedName>
    <definedName name="_______SP20">[1]FES!#REF!</definedName>
    <definedName name="_______SP3">[1]FES!#REF!</definedName>
    <definedName name="_______SP4">[1]FES!#REF!</definedName>
    <definedName name="_______SP5">[1]FES!#REF!</definedName>
    <definedName name="_______SP7">[1]FES!#REF!</definedName>
    <definedName name="_______SP8">[1]FES!#REF!</definedName>
    <definedName name="_______SP9">[1]FES!#REF!</definedName>
    <definedName name="______an1">#N/A</definedName>
    <definedName name="______cv1">#N/A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4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w1">#N/A</definedName>
    <definedName name="______ew11">[0]!______ew11</definedName>
    <definedName name="______fg1">#N/A</definedName>
    <definedName name="______FY1">#N/A</definedName>
    <definedName name="______k1">#N/A</definedName>
    <definedName name="______k2">[0]!______k2</definedName>
    <definedName name="______M8">#N/A</definedName>
    <definedName name="______M9">#N/A</definedName>
    <definedName name="______Num2">#REF!</definedName>
    <definedName name="______q11">#N/A</definedName>
    <definedName name="______q15">#N/A</definedName>
    <definedName name="______q17">#N/A</definedName>
    <definedName name="______q2">#N/A</definedName>
    <definedName name="______q3">#N/A</definedName>
    <definedName name="______q4">#N/A</definedName>
    <definedName name="______q5">#N/A</definedName>
    <definedName name="______q6">#N/A</definedName>
    <definedName name="______q7">#N/A</definedName>
    <definedName name="______q8">#N/A</definedName>
    <definedName name="______q9">#N/A</definedName>
    <definedName name="______qq1">#N/A</definedName>
    <definedName name="______r">#N/A</definedName>
    <definedName name="______rt1">#N/A</definedName>
    <definedName name="______SP1">[4]FES!#REF!</definedName>
    <definedName name="______SP10">[4]FES!#REF!</definedName>
    <definedName name="______SP11">[4]FES!#REF!</definedName>
    <definedName name="______SP12">[4]FES!#REF!</definedName>
    <definedName name="______SP13">[4]FES!#REF!</definedName>
    <definedName name="______SP14">[4]FES!#REF!</definedName>
    <definedName name="______SP15">[4]FES!#REF!</definedName>
    <definedName name="______SP16">[4]FES!#REF!</definedName>
    <definedName name="______SP17">[4]FES!#REF!</definedName>
    <definedName name="______SP18">[4]FES!#REF!</definedName>
    <definedName name="______SP19">[4]FES!#REF!</definedName>
    <definedName name="______SP2">[4]FES!#REF!</definedName>
    <definedName name="______SP20">[4]FES!#REF!</definedName>
    <definedName name="______SP3">[4]FES!#REF!</definedName>
    <definedName name="______SP4">[4]FES!#REF!</definedName>
    <definedName name="______SP5">[4]FES!#REF!</definedName>
    <definedName name="______SP7">[4]FES!#REF!</definedName>
    <definedName name="______SP8">[4]FES!#REF!</definedName>
    <definedName name="______SP9">[4]FES!#REF!</definedName>
    <definedName name="_____an1">[5]!_xlbgnm.an1</definedName>
    <definedName name="_____cv1">[5]!_xlbgnm.cv1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w1">[5]!_xlbgnm.ew1</definedName>
    <definedName name="_____ew11">#N/A</definedName>
    <definedName name="_____fg1">[5]!_xlbgnm.fg1</definedName>
    <definedName name="_____FY1">#N/A</definedName>
    <definedName name="_____k1">[5]!_xlbgnm.k1</definedName>
    <definedName name="_____k2">#N/A</definedName>
    <definedName name="_____M8">#N/A</definedName>
    <definedName name="_____M9">#N/A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qq1">[5]!_xlbgnm.qq1</definedName>
    <definedName name="_____r">#N/A</definedName>
    <definedName name="_____rt1">[5]!_xlbgnm.rt1</definedName>
    <definedName name="_____SP1">[1]FES!#REF!</definedName>
    <definedName name="_____SP10">[1]FES!#REF!</definedName>
    <definedName name="_____SP11">[1]FES!#REF!</definedName>
    <definedName name="_____SP12">[1]FES!#REF!</definedName>
    <definedName name="_____SP13">[1]FES!#REF!</definedName>
    <definedName name="_____SP14">[1]FES!#REF!</definedName>
    <definedName name="_____SP15">[1]FES!#REF!</definedName>
    <definedName name="_____SP16">[1]FES!#REF!</definedName>
    <definedName name="_____SP17">[1]FES!#REF!</definedName>
    <definedName name="_____SP18">[1]FES!#REF!</definedName>
    <definedName name="_____SP19">[1]FES!#REF!</definedName>
    <definedName name="_____SP2">[1]FES!#REF!</definedName>
    <definedName name="_____SP20">[1]FES!#REF!</definedName>
    <definedName name="_____SP3">[1]FES!#REF!</definedName>
    <definedName name="_____SP4">[1]FES!#REF!</definedName>
    <definedName name="_____SP5">[1]FES!#REF!</definedName>
    <definedName name="_____SP7">[1]FES!#REF!</definedName>
    <definedName name="_____SP8">[1]FES!#REF!</definedName>
    <definedName name="_____SP9">[1]FES!#REF!</definedName>
    <definedName name="____an1">#N/A</definedName>
    <definedName name="____cv1">#N/A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4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w1">#N/A</definedName>
    <definedName name="____ew11">#N/A</definedName>
    <definedName name="____fg1">#N/A</definedName>
    <definedName name="____FY1">#N/A</definedName>
    <definedName name="____k1">#N/A</definedName>
    <definedName name="____k2">#N/A</definedName>
    <definedName name="____M8">'[6]Тариф потерь'!_xlbgnm.M8</definedName>
    <definedName name="____M9">'[6]Тариф потерь'!_xlbgnm.M9</definedName>
    <definedName name="____Num2">#REF!</definedName>
    <definedName name="____q11">'[6]Тариф потерь'!_xlbgnm.q11</definedName>
    <definedName name="____q15">'[6]Тариф потерь'!_xlbgnm.q15</definedName>
    <definedName name="____q17">'[6]Тариф потерь'!_xlbgnm.q17</definedName>
    <definedName name="____q2">'[6]Тариф потерь'!_xlbgnm.q2</definedName>
    <definedName name="____q3">'[6]Тариф потерь'!_xlbgnm.q3</definedName>
    <definedName name="____q4">'[6]Тариф потерь'!_xlbgnm.q4</definedName>
    <definedName name="____q5">'[6]Тариф потерь'!_xlbgnm.q5</definedName>
    <definedName name="____q6">'[6]Тариф потерь'!_xlbgnm.q6</definedName>
    <definedName name="____q7">'[6]Тариф потерь'!_xlbgnm.q7</definedName>
    <definedName name="____q8">'[6]Тариф потерь'!_xlbgnm.q8</definedName>
    <definedName name="____q9">'[6]Тариф потерь'!_xlbgnm.q9</definedName>
    <definedName name="____qq1">#N/A</definedName>
    <definedName name="____r">#N/A</definedName>
    <definedName name="____rt1">#N/A</definedName>
    <definedName name="____SP1">[4]FES!#REF!</definedName>
    <definedName name="____SP10">[4]FES!#REF!</definedName>
    <definedName name="____SP11">[4]FES!#REF!</definedName>
    <definedName name="____SP12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_ww1">[0]!____ww1</definedName>
    <definedName name="____www7">[0]!____www7</definedName>
    <definedName name="___an1">[5]!_xlbgnm.an1</definedName>
    <definedName name="___cv1">[5]!_xlbgnm.cv1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ew1">[5]!_xlbgnm.ew1</definedName>
    <definedName name="___ew11">#N/A</definedName>
    <definedName name="___fg1">[5]!_xlbgnm.fg1</definedName>
    <definedName name="___FY1">[0]!___FY1</definedName>
    <definedName name="___k1">[5]!_xlbgnm.k1</definedName>
    <definedName name="___k2">#N/A</definedName>
    <definedName name="___M8">[0]!___M8</definedName>
    <definedName name="___M9">[0]!___M9</definedName>
    <definedName name="___Num2">#REF!</definedName>
    <definedName name="___q11">[0]!___q11</definedName>
    <definedName name="___q15">[0]!___q15</definedName>
    <definedName name="___q17">[0]!___q17</definedName>
    <definedName name="___q2">[0]!___q2</definedName>
    <definedName name="___q3">[0]!___q3</definedName>
    <definedName name="___q4">[0]!___q4</definedName>
    <definedName name="___q5">[0]!___q5</definedName>
    <definedName name="___q6">[0]!___q6</definedName>
    <definedName name="___q7">[0]!___q7</definedName>
    <definedName name="___q8">[0]!___q8</definedName>
    <definedName name="___q9">[0]!___q9</definedName>
    <definedName name="___qq1">[5]!_xlbgnm.qq1</definedName>
    <definedName name="___r">#N/A</definedName>
    <definedName name="___rt1">[5]!_xlbgnm.rt1</definedName>
    <definedName name="___SP1">[7]FES!#REF!</definedName>
    <definedName name="___SP10">[7]FES!#REF!</definedName>
    <definedName name="___SP11">[7]FES!#REF!</definedName>
    <definedName name="___SP12">[7]FES!#REF!</definedName>
    <definedName name="___SP13">[7]FES!#REF!</definedName>
    <definedName name="___SP14">[7]FES!#REF!</definedName>
    <definedName name="___SP15">[7]FES!#REF!</definedName>
    <definedName name="___SP16">[7]FES!#REF!</definedName>
    <definedName name="___SP17">[7]FES!#REF!</definedName>
    <definedName name="___SP18">[7]FES!#REF!</definedName>
    <definedName name="___SP19">[7]FES!#REF!</definedName>
    <definedName name="___SP2">[7]FES!#REF!</definedName>
    <definedName name="___SP20">[7]FES!#REF!</definedName>
    <definedName name="___SP3">[7]FES!#REF!</definedName>
    <definedName name="___SP4">[7]FES!#REF!</definedName>
    <definedName name="___SP5">[7]FES!#REF!</definedName>
    <definedName name="___SP7">[7]FES!#REF!</definedName>
    <definedName name="___SP8">[7]FES!#REF!</definedName>
    <definedName name="___SP9">[7]FES!#REF!</definedName>
    <definedName name="___ww1">[0]!___ww1</definedName>
    <definedName name="___www7">[0]!___www7</definedName>
    <definedName name="__123Graph_AGRAPH1" localSheetId="4" hidden="1">'[8]на 1 тут'!#REF!</definedName>
    <definedName name="__123Graph_AGRAPH1" hidden="1">'[8]на 1 тут'!#REF!</definedName>
    <definedName name="__123Graph_AGRAPH2" localSheetId="4" hidden="1">'[8]на 1 тут'!#REF!</definedName>
    <definedName name="__123Graph_AGRAPH2" hidden="1">'[8]на 1 тут'!#REF!</definedName>
    <definedName name="__123Graph_BGRAPH1" localSheetId="4" hidden="1">'[8]на 1 тут'!#REF!</definedName>
    <definedName name="__123Graph_BGRAPH1" hidden="1">'[8]на 1 тут'!#REF!</definedName>
    <definedName name="__123Graph_BGRAPH2" localSheetId="4" hidden="1">'[8]на 1 тут'!#REF!</definedName>
    <definedName name="__123Graph_BGRAPH2" hidden="1">'[8]на 1 тут'!#REF!</definedName>
    <definedName name="__123Graph_CGRAPH1" localSheetId="4" hidden="1">'[8]на 1 тут'!#REF!</definedName>
    <definedName name="__123Graph_CGRAPH1" hidden="1">'[8]на 1 тут'!#REF!</definedName>
    <definedName name="__123Graph_CGRAPH2" localSheetId="4" hidden="1">'[8]на 1 тут'!#REF!</definedName>
    <definedName name="__123Graph_CGRAPH2" hidden="1">'[8]на 1 тут'!#REF!</definedName>
    <definedName name="__123Graph_LBL_AGRAPH1" localSheetId="4" hidden="1">'[8]на 1 тут'!#REF!</definedName>
    <definedName name="__123Graph_LBL_AGRAPH1" hidden="1">'[8]на 1 тут'!#REF!</definedName>
    <definedName name="__123Graph_XGRAPH1" localSheetId="4" hidden="1">'[8]на 1 тут'!#REF!</definedName>
    <definedName name="__123Graph_XGRAPH1" hidden="1">'[8]на 1 тут'!#REF!</definedName>
    <definedName name="__123Graph_XGRAPH2" localSheetId="4" hidden="1">'[8]на 1 тут'!#REF!</definedName>
    <definedName name="__123Graph_XGRAPH2" hidden="1">'[8]на 1 тут'!#REF!</definedName>
    <definedName name="__an1">#N/A</definedName>
    <definedName name="__cv1">#N/A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w1">#N/A</definedName>
    <definedName name="__ew11">#N/A</definedName>
    <definedName name="__fg1">#N/A</definedName>
    <definedName name="__FY1">'[6]Тариф потерь'!_xlbgnm.FY1</definedName>
    <definedName name="__k1">#N/A</definedName>
    <definedName name="__k2">#N/A</definedName>
    <definedName name="__M8">[0]!__M8</definedName>
    <definedName name="__M9">[0]!__M9</definedName>
    <definedName name="__Num2">#REF!</definedName>
    <definedName name="__q11">[0]!__q11</definedName>
    <definedName name="__q15">[0]!__q15</definedName>
    <definedName name="__q17">[0]!__q17</definedName>
    <definedName name="__q2">[0]!__q2</definedName>
    <definedName name="__q3">[0]!__q3</definedName>
    <definedName name="__q4">[0]!__q4</definedName>
    <definedName name="__q5">[0]!__q5</definedName>
    <definedName name="__q6">[0]!__q6</definedName>
    <definedName name="__q7">[0]!__q7</definedName>
    <definedName name="__q8">[0]!__q8</definedName>
    <definedName name="__q9">[0]!__q9</definedName>
    <definedName name="__qq1">#N/A</definedName>
    <definedName name="__r">#N/A</definedName>
    <definedName name="__rt1">#N/A</definedName>
    <definedName name="__SP1">[7]FES!#REF!</definedName>
    <definedName name="__SP10">[7]FES!#REF!</definedName>
    <definedName name="__SP11">[7]FES!#REF!</definedName>
    <definedName name="__SP12">[7]FES!#REF!</definedName>
    <definedName name="__SP13">[7]FES!#REF!</definedName>
    <definedName name="__SP14">[7]FES!#REF!</definedName>
    <definedName name="__SP15">[7]FES!#REF!</definedName>
    <definedName name="__SP16">[7]FES!#REF!</definedName>
    <definedName name="__SP17">[7]FES!#REF!</definedName>
    <definedName name="__SP18">[7]FES!#REF!</definedName>
    <definedName name="__SP19">[7]FES!#REF!</definedName>
    <definedName name="__SP2">[7]FES!#REF!</definedName>
    <definedName name="__SP20">[7]FES!#REF!</definedName>
    <definedName name="__SP3">[7]FES!#REF!</definedName>
    <definedName name="__SP4">[7]FES!#REF!</definedName>
    <definedName name="__SP5">[7]FES!#REF!</definedName>
    <definedName name="__SP7">[7]FES!#REF!</definedName>
    <definedName name="__SP8">[7]FES!#REF!</definedName>
    <definedName name="__SP9">[7]FES!#REF!</definedName>
    <definedName name="__ww1">#N/A</definedName>
    <definedName name="__www7">#N/A</definedName>
    <definedName name="_101.0102.00">#REF!</definedName>
    <definedName name="_101.0103.00">#REF!</definedName>
    <definedName name="_101.0104.00">#REF!</definedName>
    <definedName name="_101.0200.00">#REF!</definedName>
    <definedName name="_102.0000.00">#REF!</definedName>
    <definedName name="_102.0100.00">#REF!</definedName>
    <definedName name="_102.0101.00">#REF!</definedName>
    <definedName name="_102.0102.00">#REF!</definedName>
    <definedName name="_102.0103.00">#REF!</definedName>
    <definedName name="_102.0104.00">#REF!</definedName>
    <definedName name="_102.0107.00">#REF!</definedName>
    <definedName name="_102.0107.01">#REF!</definedName>
    <definedName name="_102.0107.02">#REF!</definedName>
    <definedName name="_102.0107.03">#REF!</definedName>
    <definedName name="_102.0200.00">#REF!</definedName>
    <definedName name="_102.0301.00">#REF!</definedName>
    <definedName name="_102.0302.00">#REF!</definedName>
    <definedName name="_102.0303.00">#REF!</definedName>
    <definedName name="_102.0303.01">#REF!</definedName>
    <definedName name="_102.0303.02">#REF!</definedName>
    <definedName name="_102.0303.03">#REF!</definedName>
    <definedName name="_102.0303.04">#REF!</definedName>
    <definedName name="_103.0000.00">#REF!</definedName>
    <definedName name="_103.0100.00">#REF!</definedName>
    <definedName name="_103.0200.00">#REF!</definedName>
    <definedName name="_104.0000.00">#REF!</definedName>
    <definedName name="_123" hidden="1">'[8]на 1 тут'!#REF!</definedName>
    <definedName name="_133" hidden="1">'[8]на 1 тут'!#REF!</definedName>
    <definedName name="_1Excel_BuiltIn__FilterDatabase_19_1">#REF!</definedName>
    <definedName name="_300.0300.00">#REF!</definedName>
    <definedName name="_300.0301.00">#REF!</definedName>
    <definedName name="_300.0301.10">#REF!</definedName>
    <definedName name="_300.0301.11">#REF!</definedName>
    <definedName name="_300.0301.12">#REF!</definedName>
    <definedName name="_300.0301.20">#REF!</definedName>
    <definedName name="_300.0301.21">#REF!</definedName>
    <definedName name="_300.0301.22">#REF!</definedName>
    <definedName name="_300.0301.30">#REF!</definedName>
    <definedName name="_300.0301.40">#REF!</definedName>
    <definedName name="_300.0302.00">#REF!</definedName>
    <definedName name="_300.0303.00">#REF!</definedName>
    <definedName name="_300.0304.00">#REF!</definedName>
    <definedName name="_300.0305.00">#REF!</definedName>
    <definedName name="_310.0000.00">#REF!</definedName>
    <definedName name="_310.0100.00">#REF!</definedName>
    <definedName name="_310.0200.00">#REF!</definedName>
    <definedName name="_310.0201.00">#REF!</definedName>
    <definedName name="_310.0201.10">#REF!</definedName>
    <definedName name="_310.0201.20">#REF!</definedName>
    <definedName name="_310.0201.30">#REF!</definedName>
    <definedName name="_310.0201.40">#REF!</definedName>
    <definedName name="_310.0202.00">#REF!</definedName>
    <definedName name="_310.0203.00">#REF!</definedName>
    <definedName name="_310.0204.00">#REF!</definedName>
    <definedName name="_311.0100.00">#REF!</definedName>
    <definedName name="_311.1100.00">#REF!</definedName>
    <definedName name="_311.1101.00">#REF!</definedName>
    <definedName name="_311.1102.01">#REF!</definedName>
    <definedName name="_311.1102.10">#REF!</definedName>
    <definedName name="_311.1102.11">#REF!</definedName>
    <definedName name="_311.1102.11.1">#REF!</definedName>
    <definedName name="_311.1102.11.2">#REF!</definedName>
    <definedName name="_311.1102.11.3">#REF!</definedName>
    <definedName name="_311.1102.11.4">#REF!</definedName>
    <definedName name="_311.1102.11_1">#REF!</definedName>
    <definedName name="_311.1102.11_2">#REF!</definedName>
    <definedName name="_311.1102.11_3">#REF!</definedName>
    <definedName name="_311.1102.11_4">#REF!</definedName>
    <definedName name="_311.1102.12">#REF!</definedName>
    <definedName name="_311.1102.12.1">#REF!</definedName>
    <definedName name="_311.1102.12.2">#REF!</definedName>
    <definedName name="_311.1102.12.3">#REF!</definedName>
    <definedName name="_311.1102.12.4">#REF!</definedName>
    <definedName name="_311.1102.12_1">#REF!</definedName>
    <definedName name="_311.1102.12_2">#REF!</definedName>
    <definedName name="_311.1102.12_3">#REF!</definedName>
    <definedName name="_311.1102.12_4">#REF!</definedName>
    <definedName name="_311.1102.20">#REF!</definedName>
    <definedName name="_311.1103.00">#REF!</definedName>
    <definedName name="_311.1104.00">#REF!</definedName>
    <definedName name="_311.1104.10">#REF!</definedName>
    <definedName name="_311.1104.20">#REF!</definedName>
    <definedName name="_311.1105.00">#REF!</definedName>
    <definedName name="_311.1106.00">#REF!</definedName>
    <definedName name="_311.1107.00">#REF!</definedName>
    <definedName name="_311.2100.00">#REF!</definedName>
    <definedName name="_311.2101.00">#REF!</definedName>
    <definedName name="_311.2102.01">#REF!</definedName>
    <definedName name="_311.2102.10">#REF!</definedName>
    <definedName name="_311.2102.11">#REF!</definedName>
    <definedName name="_311.2102.11.1">#REF!</definedName>
    <definedName name="_311.2102.11.2">#REF!</definedName>
    <definedName name="_311.2102.11.3">#REF!</definedName>
    <definedName name="_311.2102.11.4">#REF!</definedName>
    <definedName name="_311.2102.11_1">#REF!</definedName>
    <definedName name="_311.2102.11_2">#REF!</definedName>
    <definedName name="_311.2102.11_3">#REF!</definedName>
    <definedName name="_311.2102.11_4">#REF!</definedName>
    <definedName name="_311.2102.12">#REF!</definedName>
    <definedName name="_311.2102.12.1">#REF!</definedName>
    <definedName name="_311.2102.12.2">#REF!</definedName>
    <definedName name="_311.2102.12.3">#REF!</definedName>
    <definedName name="_311.2102.12.4">#REF!</definedName>
    <definedName name="_311.2102.12_1">#REF!</definedName>
    <definedName name="_311.2102.12_2">#REF!</definedName>
    <definedName name="_311.2102.12_3">#REF!</definedName>
    <definedName name="_311.2102.12_4">#REF!</definedName>
    <definedName name="_311.2102.20">#REF!</definedName>
    <definedName name="_311.2103.00">#REF!</definedName>
    <definedName name="_311.2104.00">#REF!</definedName>
    <definedName name="_311.2104.10">#REF!</definedName>
    <definedName name="_311.2104.20">#REF!</definedName>
    <definedName name="_311.2105.00">#REF!</definedName>
    <definedName name="_311.2106.00">#REF!</definedName>
    <definedName name="_311.2107.00">#REF!</definedName>
    <definedName name="_312.0100.00">#REF!</definedName>
    <definedName name="_312.1100.00">#REF!</definedName>
    <definedName name="_312.1110.00">#REF!</definedName>
    <definedName name="_312.1120.00">#REF!</definedName>
    <definedName name="_312.1130.00">#REF!</definedName>
    <definedName name="_312.1140.00">#REF!</definedName>
    <definedName name="_312.1150.00">#REF!</definedName>
    <definedName name="_312.1160.00">#REF!</definedName>
    <definedName name="_312.1170.00">#REF!</definedName>
    <definedName name="_312.2100.00">#REF!</definedName>
    <definedName name="_312.2110.00">#REF!</definedName>
    <definedName name="_312.2120.00">#REF!</definedName>
    <definedName name="_312.2130.00">#REF!</definedName>
    <definedName name="_312.2140.00">#REF!</definedName>
    <definedName name="_312.2150.00">#REF!</definedName>
    <definedName name="_312.2160.00">#REF!</definedName>
    <definedName name="_312.2170.00">#REF!</definedName>
    <definedName name="_320.0000.00">#REF!</definedName>
    <definedName name="_320.0000.00.1">#REF!</definedName>
    <definedName name="_320.0000.00.2">#REF!</definedName>
    <definedName name="_320.0000.00.7">#REF!</definedName>
    <definedName name="_320.0000.00_0">#REF!</definedName>
    <definedName name="_320.0000.00_1">#REF!</definedName>
    <definedName name="_320.0000.00_2">#REF!</definedName>
    <definedName name="_320.0000.00_7">#REF!</definedName>
    <definedName name="_320.0100.00">#REF!</definedName>
    <definedName name="_320.0200.00">#REF!</definedName>
    <definedName name="_320.0201.00">#REF!</definedName>
    <definedName name="_320.0201.10">#REF!</definedName>
    <definedName name="_320.0201.20">#REF!</definedName>
    <definedName name="_320.0201.30">#REF!</definedName>
    <definedName name="_320.0201.40">#REF!</definedName>
    <definedName name="_320.0204.00">#REF!</definedName>
    <definedName name="_321.0100.00">#REF!</definedName>
    <definedName name="_321.0101.00">#REF!</definedName>
    <definedName name="_321.0102.01">#REF!</definedName>
    <definedName name="_321.0102.10">#REF!</definedName>
    <definedName name="_321.0102.11">#REF!</definedName>
    <definedName name="_321.0102.11.1">#REF!</definedName>
    <definedName name="_321.0102.11.2">#REF!</definedName>
    <definedName name="_321.0102.11.3">#REF!</definedName>
    <definedName name="_321.0102.11.4">#REF!</definedName>
    <definedName name="_321.0102.11_1">#REF!</definedName>
    <definedName name="_321.0102.11_2">#REF!</definedName>
    <definedName name="_321.0102.11_3">#REF!</definedName>
    <definedName name="_321.0102.11_4">#REF!</definedName>
    <definedName name="_321.0102.12">#REF!</definedName>
    <definedName name="_321.0102.12.1">#REF!</definedName>
    <definedName name="_321.0102.12.2">#REF!</definedName>
    <definedName name="_321.0102.12.3">#REF!</definedName>
    <definedName name="_321.0102.12.4">#REF!</definedName>
    <definedName name="_321.0102.12_1">#REF!</definedName>
    <definedName name="_321.0102.12_2">#REF!</definedName>
    <definedName name="_321.0102.12_3">#REF!</definedName>
    <definedName name="_321.0102.12_4">#REF!</definedName>
    <definedName name="_321.0102.20">#REF!</definedName>
    <definedName name="_321.0103.00">#REF!</definedName>
    <definedName name="_321.0104.00">#REF!</definedName>
    <definedName name="_321.0104.10">#REF!</definedName>
    <definedName name="_321.0104.20">#REF!</definedName>
    <definedName name="_321.0105.00">#REF!</definedName>
    <definedName name="_321.0106.00">#REF!</definedName>
    <definedName name="_321.0107.00">#REF!</definedName>
    <definedName name="_322.0100.00">#REF!</definedName>
    <definedName name="_322.0110.00">#REF!</definedName>
    <definedName name="_322.0120.00">#REF!</definedName>
    <definedName name="_322.0130.00">#REF!</definedName>
    <definedName name="_322.0140.00">#REF!</definedName>
    <definedName name="_322.0150.00">#REF!</definedName>
    <definedName name="_322.0160.00">#REF!</definedName>
    <definedName name="_322.0170.00">#REF!</definedName>
    <definedName name="_322222">#N/A</definedName>
    <definedName name="_8Excel_BuiltIn__FilterDatabase_19_1">#REF!</definedName>
    <definedName name="_an1">#N/A</definedName>
    <definedName name="_bty6">[0]!_bty6</definedName>
    <definedName name="_cv1">#N/A</definedName>
    <definedName name="_D65895" localSheetId="4">[9]НВВ!#REF!</definedName>
    <definedName name="_D65895">[9]НВВ!#REF!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ew1">#N/A</definedName>
    <definedName name="_ew11">#N/A</definedName>
    <definedName name="_fg1">#N/A</definedName>
    <definedName name="_FY1">#N/A</definedName>
    <definedName name="_gh1">[0]!_gh1</definedName>
    <definedName name="_k1">#N/A</definedName>
    <definedName name="_k2">#N/A</definedName>
    <definedName name="_M8" localSheetId="4">#N/A</definedName>
    <definedName name="_M8">[0]!_M8</definedName>
    <definedName name="_M9" localSheetId="4">#N/A</definedName>
    <definedName name="_M9">[0]!_M9</definedName>
    <definedName name="_msoanchor_1">#REF!</definedName>
    <definedName name="_Num2">#REF!</definedName>
    <definedName name="_Order1" hidden="1">255</definedName>
    <definedName name="_q11" localSheetId="4">#N/A</definedName>
    <definedName name="_q11">[0]!_q11</definedName>
    <definedName name="_q15" localSheetId="4">#N/A</definedName>
    <definedName name="_q15">[0]!_q15</definedName>
    <definedName name="_q17" localSheetId="4">#N/A</definedName>
    <definedName name="_q17">[0]!_q17</definedName>
    <definedName name="_q2" localSheetId="4">#N/A</definedName>
    <definedName name="_q2">[0]!_q2</definedName>
    <definedName name="_q3" localSheetId="4">#N/A</definedName>
    <definedName name="_q3">[0]!_q3</definedName>
    <definedName name="_q4" localSheetId="4">#N/A</definedName>
    <definedName name="_q4">[0]!_q4</definedName>
    <definedName name="_q5" localSheetId="4">#N/A</definedName>
    <definedName name="_q5">[0]!_q5</definedName>
    <definedName name="_q6" localSheetId="4">#N/A</definedName>
    <definedName name="_q6">[0]!_q6</definedName>
    <definedName name="_q7" localSheetId="4">#N/A</definedName>
    <definedName name="_q7">[0]!_q7</definedName>
    <definedName name="_q8" localSheetId="4">#N/A</definedName>
    <definedName name="_q8">[0]!_q8</definedName>
    <definedName name="_q9" localSheetId="4">#N/A</definedName>
    <definedName name="_q9">[0]!_q9</definedName>
    <definedName name="_qq1">#N/A</definedName>
    <definedName name="_r">#N/A</definedName>
    <definedName name="_rt1">#N/A</definedName>
    <definedName name="_Sort" hidden="1">#REF!</definedName>
    <definedName name="_SP1">[7]FES!#REF!</definedName>
    <definedName name="_SP10">[7]FES!#REF!</definedName>
    <definedName name="_SP11">[7]FES!#REF!</definedName>
    <definedName name="_SP12">[7]FES!#REF!</definedName>
    <definedName name="_SP13">[7]FES!#REF!</definedName>
    <definedName name="_SP14">[7]FES!#REF!</definedName>
    <definedName name="_SP15">[7]FES!#REF!</definedName>
    <definedName name="_SP16">[7]FES!#REF!</definedName>
    <definedName name="_SP17">[7]FES!#REF!</definedName>
    <definedName name="_SP18">[7]FES!#REF!</definedName>
    <definedName name="_SP19">[7]FES!#REF!</definedName>
    <definedName name="_SP2">[7]FES!#REF!</definedName>
    <definedName name="_SP20">[7]FES!#REF!</definedName>
    <definedName name="_SP3">[7]FES!#REF!</definedName>
    <definedName name="_SP4">[7]FES!#REF!</definedName>
    <definedName name="_SP5">[7]FES!#REF!</definedName>
    <definedName name="_SP7">[7]FES!#REF!</definedName>
    <definedName name="_SP8">[7]FES!#REF!</definedName>
    <definedName name="_SP9">[7]FES!#REF!</definedName>
    <definedName name="_ww1">#N/A</definedName>
    <definedName name="_www7">#N/A</definedName>
    <definedName name="÷ĺňâĺđňűé" localSheetId="4">#REF!</definedName>
    <definedName name="÷ĺňâĺđňűé">#REF!</definedName>
    <definedName name="a">[10]Параметры!$E$37</definedName>
    <definedName name="aa">#N/A</definedName>
    <definedName name="aaaaaaaa">#N/A</definedName>
    <definedName name="aaaaaaaaaaaaaaaaaaa">#N/A</definedName>
    <definedName name="AccessDatabase" hidden="1">"C:\Documents and Settings\Stassovsky\My Documents\MF\Current\2001 PROJECT N_1.mdb"</definedName>
    <definedName name="AES">#REF!</definedName>
    <definedName name="àî" localSheetId="4">#N/A</definedName>
    <definedName name="àî">[0]!àî</definedName>
    <definedName name="ALL_ORG" localSheetId="4">[11]Экон.обосн!#REF!</definedName>
    <definedName name="ALL_ORG">#REF!</definedName>
    <definedName name="ALL_SET" localSheetId="4">#REF!</definedName>
    <definedName name="ALL_SET">#REF!</definedName>
    <definedName name="AN">#N/A</definedName>
    <definedName name="âňîđîé">#REF!</definedName>
    <definedName name="anscount" hidden="1">1</definedName>
    <definedName name="AOE">#REF!</definedName>
    <definedName name="APR">#REF!</definedName>
    <definedName name="AS2DocOpenMode" hidden="1">"AS2DocumentBrowse"</definedName>
    <definedName name="asasfddddddddddddddddd">[0]!asasfddddddddddddddddd</definedName>
    <definedName name="asdf" hidden="1">'[8]на 1 тут'!#REF!</definedName>
    <definedName name="AUG">#REF!</definedName>
    <definedName name="ayan">[0]!ayan</definedName>
    <definedName name="b">[10]Параметры!$F$37</definedName>
    <definedName name="B490_02">'[12]УФ-61'!#REF!</definedName>
    <definedName name="BALEE_FLOAD">#REF!</definedName>
    <definedName name="BALEE_PROT" localSheetId="4">'[13]Баланс ээ'!$G$22:$J$22,'[13]Баланс ээ'!$G$20:$J$20,'[13]Баланс ээ'!$G$11:$J$18,'[13]Баланс ээ'!$G$24:$J$28</definedName>
    <definedName name="BALEE_PROT">#REF!,#REF!,#REF!,#REF!</definedName>
    <definedName name="BALM_FLOAD">#REF!</definedName>
    <definedName name="BALM_PROT" localSheetId="4">'[13]Баланс мощности'!$G$20:$J$20,'[13]Баланс мощности'!$G$22:$J$22,'[13]Баланс мощности'!$G$24:$J$28,'[13]Баланс мощности'!$G$11:$J$18</definedName>
    <definedName name="BALM_PROT">#REF!,#REF!,#REF!,#REF!</definedName>
    <definedName name="BASIS_MAN">[14]Exhibit!$I$2752</definedName>
    <definedName name="BazPotrEEList">[15]Лист!$A$90</definedName>
    <definedName name="bb">[0]!bb</definedName>
    <definedName name="bbbbbbnhnmh">[0]!bbbbbbnhnmh</definedName>
    <definedName name="bfd" hidden="1">{#N/A,#N/A,TRUE,"Лист1";#N/A,#N/A,TRUE,"Лист2";#N/A,#N/A,TRUE,"Лист3"}</definedName>
    <definedName name="bfgd">[0]!bfgd</definedName>
    <definedName name="bgfcdfs">[0]!bgfcdfs</definedName>
    <definedName name="bghjjjjjjjjjjjjjjjjjj" hidden="1">{#N/A,#N/A,TRUE,"Лист1";#N/A,#N/A,TRUE,"Лист2";#N/A,#N/A,TRUE,"Лист3"}</definedName>
    <definedName name="bghty">[0]!bghty</definedName>
    <definedName name="bghvgvvvvvvvvvvvvvvvvv" hidden="1">{#N/A,#N/A,TRUE,"Лист1";#N/A,#N/A,TRUE,"Лист2";#N/A,#N/A,TRUE,"Лист3"}</definedName>
    <definedName name="bhgggf">[0]!bhgggf</definedName>
    <definedName name="bhgggggggggggggggg">[0]!bhgggggggggggggggg</definedName>
    <definedName name="bhjghff">[0]!bhjghff</definedName>
    <definedName name="bmjjhbvfgf">[0]!bmjjhbvfgf</definedName>
    <definedName name="bn" hidden="1">{#N/A,#N/A,TRUE,"Лист1";#N/A,#N/A,TRUE,"Лист2";#N/A,#N/A,TRUE,"Лист3"}</definedName>
    <definedName name="bnbbnvbcvbcvx">[0]!bnbbnvbcvbcvx</definedName>
    <definedName name="bnghfh">[0]!bnghfh</definedName>
    <definedName name="BoilList">[15]Лист!$A$270</definedName>
    <definedName name="BoilQnt">[15]Лист!$B$271</definedName>
    <definedName name="BossProviderVariable?_f063a96a_77db_4441_9959_2e2d8599754c" hidden="1">"25_01_2006"</definedName>
    <definedName name="btytu">[0]!btytu</definedName>
    <definedName name="btyty">[0]!btyty</definedName>
    <definedName name="bu7u">[0]!bu7u</definedName>
    <definedName name="BudPotrEE">[15]Параметры!$B$9</definedName>
    <definedName name="BudPotrEEList">[15]Лист!$A$120</definedName>
    <definedName name="BudPotrTE">[15]Лист!$B$311</definedName>
    <definedName name="BudPotrTEList">[15]Лист!$A$310</definedName>
    <definedName name="BuzPotrEE">[15]Параметры!$B$8</definedName>
    <definedName name="bv">#N/A</definedName>
    <definedName name="bvbvffffffffffff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>[0]!bvffffffffffffffff</definedName>
    <definedName name="bvffffffffffffffffff" hidden="1">{#N/A,#N/A,TRUE,"Лист1";#N/A,#N/A,TRUE,"Лист2";#N/A,#N/A,TRUE,"Лист3"}</definedName>
    <definedName name="bvfgdfsf">[0]!bvfgdfsf</definedName>
    <definedName name="bvggggggggggggggg" hidden="1">{#N/A,#N/A,TRUE,"Лист1";#N/A,#N/A,TRUE,"Лист2";#N/A,#N/A,TRUE,"Лист3"}</definedName>
    <definedName name="bvgggggggggggggggg">[0]!bvgggggggggggggggg</definedName>
    <definedName name="bvhggggggggggggggggggg">[0]!bvhggggggggggggggggggg</definedName>
    <definedName name="bvjhjjjjjjjjjjjjjjjjjjjjj">[0]!bvjhjjjjjjjjjjjjjjjjjjjjj</definedName>
    <definedName name="bvnvb">[0]!bvnvb</definedName>
    <definedName name="bvvb">[0]!bvvb</definedName>
    <definedName name="bvvmnbm">[0]!bvvmnbm</definedName>
    <definedName name="bvvvcxcv">[0]!bvvvcxcv</definedName>
    <definedName name="bytb">[0]!bytb</definedName>
    <definedName name="bytu">[0]!bytu</definedName>
    <definedName name="byurt">[0]!byurt</definedName>
    <definedName name="C_STAT">[16]TEHSHEET!#REF!</definedName>
    <definedName name="ccccccccccccccccc">[0]!ccccccccccccccccc</definedName>
    <definedName name="ccffffffffffffffffffff">[0]!ccffffffffffffffffffff</definedName>
    <definedName name="cd" localSheetId="4">#N/A</definedName>
    <definedName name="cd">[0]!cd</definedName>
    <definedName name="cdsdddddddddddddddd">[0]!cdsdddddddddddddddd</definedName>
    <definedName name="cdsesssssssssssssssss">[0]!cdsesssssssssssssssss</definedName>
    <definedName name="cfddddddddddddd">[0]!cfddddddddddddd</definedName>
    <definedName name="cfdddddddddddddddddd">[0]!cfdddddddddddddddddd</definedName>
    <definedName name="cfgdffffffffffffff">[0]!cfgdffffffffffffff</definedName>
    <definedName name="cfghhhhhhhhhhhhhhhhh">[0]!cfghhhhhhhhhhhhhhhhh</definedName>
    <definedName name="cg">#N/A</definedName>
    <definedName name="CheckBC_List10_1">#REF!</definedName>
    <definedName name="CheckBC_List10_2">#REF!</definedName>
    <definedName name="CheckBC_List10_3">#REF!</definedName>
    <definedName name="CHOK" localSheetId="4">'[17]1.1. нвв переход'!#REF!</definedName>
    <definedName name="CHOK">#REF!</definedName>
    <definedName name="CoalQnt">[15]Лист!$B$12</definedName>
    <definedName name="com" localSheetId="4">#N/A</definedName>
    <definedName name="com">[0]!com</definedName>
    <definedName name="Comment">[18]clone!$B$33:$E$35</definedName>
    <definedName name="CompOt" localSheetId="4">#N/A</definedName>
    <definedName name="CompOt">[0]!CompOt</definedName>
    <definedName name="CompOt1">#N/A</definedName>
    <definedName name="CompOt2" localSheetId="4">#N/A</definedName>
    <definedName name="CompOt2">[0]!CompOt2</definedName>
    <definedName name="CompRas" localSheetId="4">#N/A</definedName>
    <definedName name="CompRas">[0]!CompRas</definedName>
    <definedName name="Compras1">#N/A</definedName>
    <definedName name="Contents">#REF!</definedName>
    <definedName name="COPY_DIAP" localSheetId="4">#REF!</definedName>
    <definedName name="COPY_DIAP">#REF!</definedName>
    <definedName name="COUNT">[19]TEHSHEET!$L$3:$L$12</definedName>
    <definedName name="csddddddddddddddd">[0]!csddddddddddddddd</definedName>
    <definedName name="ct" localSheetId="4">#N/A</definedName>
    <definedName name="ct">[0]!ct</definedName>
    <definedName name="CUR_VER">[20]Заголовок!$B$21</definedName>
    <definedName name="cv">#N/A</definedName>
    <definedName name="cvb">[0]!cvb</definedName>
    <definedName name="cvbcvnb">[0]!cvbcvnb</definedName>
    <definedName name="cvbnnb">[0]!cvbnnb</definedName>
    <definedName name="cvbvvnbvnm">[0]!cvbvvnbvnm</definedName>
    <definedName name="cvdddddddddddddddd">[0]!cvdddddddddddddddd</definedName>
    <definedName name="cvxdsda">[0]!cvxdsda</definedName>
    <definedName name="cxcvvbnvnb">[0]!cxcvvbnvnb</definedName>
    <definedName name="cxdddddddddddddddddd">[0]!cxdddddddddddddddddd</definedName>
    <definedName name="cxdfsdssssssssssssss">[0]!cxdfsdssssssssssssss</definedName>
    <definedName name="cxdweeeeeeeeeeeeeeeeeee">[0]!cxdweeeeeeeeeeeeeeeeeee</definedName>
    <definedName name="cxvvvvvvvvvvvvvvvvvvv" hidden="1">{#N/A,#N/A,TRUE,"Лист1";#N/A,#N/A,TRUE,"Лист2";#N/A,#N/A,TRUE,"Лист3"}</definedName>
    <definedName name="cxxdddddddddddddddd">[0]!cxxdddddddddddddddd</definedName>
    <definedName name="d">[10]Параметры!$G$37</definedName>
    <definedName name="ď" localSheetId="4">#N/A</definedName>
    <definedName name="ď">[0]!ď</definedName>
    <definedName name="DaNet" localSheetId="4">[21]regs!$H$94:$H$95</definedName>
    <definedName name="DaNet">[22]TEHSHEET!#REF!</definedName>
    <definedName name="DATA">#REF!</definedName>
    <definedName name="DATE">#REF!</definedName>
    <definedName name="ďď" localSheetId="4">#N/A</definedName>
    <definedName name="ďď">[0]!ďď</definedName>
    <definedName name="đđ" localSheetId="4">#N/A</definedName>
    <definedName name="đđ">[0]!đđ</definedName>
    <definedName name="ddd">[2]FES!#REF!</definedName>
    <definedName name="đđđ" localSheetId="4">#N/A</definedName>
    <definedName name="đđđ">[0]!đđđ</definedName>
    <definedName name="DEC">#REF!</definedName>
    <definedName name="dfdfddddddddfddddddddddfd">[0]!dfdfddddddddfddddddddddfd</definedName>
    <definedName name="dfdfgggggggggggggggggg">[0]!dfdfgggggggggggggggggg</definedName>
    <definedName name="dfdfsssssssssssssssssss">[0]!dfdfsssssssssssssssssss</definedName>
    <definedName name="dfdghj">[0]!dfdghj</definedName>
    <definedName name="dffdghfh">[0]!dffdghfh</definedName>
    <definedName name="dfgdfgdghf">[0]!dfgdfgdghf</definedName>
    <definedName name="dfgerhfd">[0]!dfgerhfd</definedName>
    <definedName name="dfgfdgfjh">[0]!dfgfdgfjh</definedName>
    <definedName name="dfhdfh">[0]!dfhdfh</definedName>
    <definedName name="dfhghhjjkl">[0]!dfhghhjjkl</definedName>
    <definedName name="dfrgtt">#N/A</definedName>
    <definedName name="dfxffffffffffffffffff">[0]!dfxffffffffffffffffff</definedName>
    <definedName name="dgfsd">[0]!dgfsd</definedName>
    <definedName name="dhdfhd">[0]!dhdfhd</definedName>
    <definedName name="dhdfhfd">[0]!dhdfhfd</definedName>
    <definedName name="dhfdhh">[0]!dhfdhh</definedName>
    <definedName name="dip">#N/A</definedName>
    <definedName name="ďĺđâűé">#REF!</definedName>
    <definedName name="DOC">#REF!</definedName>
    <definedName name="Down_range">#REF!</definedName>
    <definedName name="ds">[0]!ds</definedName>
    <definedName name="dsdddddddddddddddddddd">[0]!dsdddddddddddddddddddd</definedName>
    <definedName name="dsffffffffffffffffffffffffff">[0]!dsffffffffffffffffffffffffff</definedName>
    <definedName name="dsfgdghjhg" hidden="1">{#N/A,#N/A,TRUE,"Лист1";#N/A,#N/A,TRUE,"Лист2";#N/A,#N/A,TRUE,"Лист3"}</definedName>
    <definedName name="dsragh" localSheetId="4">#N/A</definedName>
    <definedName name="dsragh">[0]!dsragh</definedName>
    <definedName name="dvsgf">[0]!dvsgf</definedName>
    <definedName name="dxsddddddddddddddd">[0]!dxsddddddddddddddd</definedName>
    <definedName name="e">[10]Параметры!#REF!</definedName>
    <definedName name="ęĺ" localSheetId="4">#N/A</definedName>
    <definedName name="ęĺ">[0]!ęĺ</definedName>
    <definedName name="er\">#N/A</definedName>
    <definedName name="ererer">#N/A</definedName>
    <definedName name="errtrtruy">[0]!errtrtruy</definedName>
    <definedName name="errttuyiuy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>[0]!ert</definedName>
    <definedName name="ertetyruy">[0]!ertetyruy</definedName>
    <definedName name="esdsfdfgh" hidden="1">{#N/A,#N/A,TRUE,"Лист1";#N/A,#N/A,TRUE,"Лист2";#N/A,#N/A,TRUE,"Лист3"}</definedName>
    <definedName name="eso">#N/A</definedName>
    <definedName name="ESO_ET">#REF!</definedName>
    <definedName name="ESO_PROT" localSheetId="4">#N/A</definedName>
    <definedName name="ESO_PROT">#REF!,#REF!,#REF!,P1_ESO_PROT</definedName>
    <definedName name="ESOcom">#REF!</definedName>
    <definedName name="eswdfgf">[0]!eswdfgf</definedName>
    <definedName name="etrtyt">[0]!etrtyt</definedName>
    <definedName name="etrytru" hidden="1">{#N/A,#N/A,TRUE,"Лист1";#N/A,#N/A,TRUE,"Лист2";#N/A,#N/A,TRUE,"Лист3"}</definedName>
    <definedName name="ew" localSheetId="4">#N/A</definedName>
    <definedName name="ew">[0]!ew</definedName>
    <definedName name="ewesds">[0]!ewesds</definedName>
    <definedName name="ewrtertuyt" hidden="1">{#N/A,#N/A,TRUE,"Лист1";#N/A,#N/A,TRUE,"Лист2";#N/A,#N/A,TRUE,"Лист3"}</definedName>
    <definedName name="ewsddddddddddddddddd">[0]!ewsddddddddddddddddd</definedName>
    <definedName name="eww">#N/A</definedName>
    <definedName name="Excel_BuiltIn__FilterDatabase_19">'[23]15 УИ'!#REF!</definedName>
    <definedName name="Excel_BuiltIn__FilterDatabase_22">'[24]16а Сводный анализ'!#REF!</definedName>
    <definedName name="Excel_BuiltIn__FilterDatabase_8_1">"$#ССЫЛ!.$D$1:$D$100"</definedName>
    <definedName name="Excel_BuiltIn__FilterDatabase_8_21">#REF!</definedName>
    <definedName name="Excel_BuiltIn_Print_Area_12">'[23]9а Закупки'!$B$5:$Q$112,'[23]9а Закупки'!$S$5:$AF$112</definedName>
    <definedName name="Excel_BuiltIn_Print_Area_13">'[23]10 Оплата труда'!$B$5:$Q$60,'[23]10 Оплата труда'!$S$5:$AF$60</definedName>
    <definedName name="Excel_BuiltIn_Print_Area_14">'[23]11 Прочие'!$B$5:$Q$128,'[23]11 Прочие'!$S$5:$AF$128</definedName>
    <definedName name="Excel_BuiltIn_Print_Area_15">#REF!,#REF!</definedName>
    <definedName name="Excel_BuiltIn_Print_Area_16">#REF!,#REF!</definedName>
    <definedName name="Excel_BuiltIn_Print_Area_17">'[23]14а ДПН план'!$B$7:$AN$486,'[23]14а ДПН план'!$B$489:$W$524,'[23]14а ДПН план'!$B$527:$AN$660,'[23]14а ДПН план'!$AP$8:$BE$486,'[23]14а ДПН план'!$AP$527:$BE$660</definedName>
    <definedName name="Excel_BuiltIn_Print_Area_18">'[23]14б ДПН отчет'!$B$6:$AN$786,'[23]14б ДПН отчет'!#REF!,'[23]14б ДПН отчет'!#REF!</definedName>
    <definedName name="Excel_BuiltIn_Print_Area_19">'[23]15 УИ'!$B$1:$M$77,'[23]15 УИ'!$S$1:$AF$77</definedName>
    <definedName name="Excel_BuiltIn_Print_Area_20">#REF!</definedName>
    <definedName name="Excel_BuiltIn_Print_Area_24">#REF!</definedName>
    <definedName name="Excel_BuiltIn_Print_Area_26">#REF!</definedName>
    <definedName name="Excel_BuiltIn_Print_Area_3">#REF!,#REF!</definedName>
    <definedName name="Excel_BuiltIn_Print_Area_4">'[23]3 Выручка'!$B$6:$Q$143,'[23]3 Выручка'!$S$6:$AF$143</definedName>
    <definedName name="Excel_BuiltIn_Print_Area_5">'[23]5 Производство'!$B$5:$Q$35,'[23]5 Производство'!$S$5:$AF$35</definedName>
    <definedName name="Excel_BuiltIn_Print_Area_6">'[23]6 Смета затрат'!$B$6:$Q$428,'[23]6 Смета затрат'!$S$6:$AF$428</definedName>
    <definedName name="Excel_BuiltIn_Print_Area_7">'[23]7 Ремонты'!$B$5:$Q$116,'[23]7 Ремонты'!$S$5:$AF$116</definedName>
    <definedName name="Excel_BuiltIn_Print_Area_8">'[23]8 Инвестиции-свод'!$B$5:$Q$240,'[23]8 Инвестиции-свод'!$S$5:$AF$240</definedName>
    <definedName name="Excel_BuiltIn_Print_Area_9">'[23]8 Инвестиции-программа'!$A$1:$BJ$163,'[23]8 Инвестиции-программа'!$BL$1:$CW$127</definedName>
    <definedName name="Excel_BuiltIn_Print_Titles_12">'[23]9а Закупки'!$B$1:$D$65536,'[23]9а Закупки'!$A$7:$IV$9</definedName>
    <definedName name="Excel_BuiltIn_Print_Titles_13">'[23]10 Оплата труда'!$B$1:$D$65536,'[23]10 Оплата труда'!$A$6:$IV$8</definedName>
    <definedName name="Excel_BuiltIn_Print_Titles_15">#REF!</definedName>
    <definedName name="Excel_BuiltIn_Print_Titles_16">#REF!</definedName>
    <definedName name="Excel_BuiltIn_Print_Titles_19">'[23]15 УИ'!$B$1:$D$65536,'[23]15 УИ'!$A$5:$IV$9</definedName>
    <definedName name="Excel_BuiltIn_Print_Titles_20">#REF!</definedName>
    <definedName name="Excel_BuiltIn_Print_Titles_21">#REF!</definedName>
    <definedName name="Excel_BuiltIn_Print_Titles_3">#REF!,#REF!</definedName>
    <definedName name="Excel_BuiltIn_Print_Titles_7">'[23]7 Ремонты'!$B$1:$D$65536,'[23]7 Ремонты'!$A$7:$IV$9</definedName>
    <definedName name="Excel_BuiltIn_Print_Titles_9">'[23]8 Инвестиции-программа'!$A$1:$B$65536,'[23]8 Инвестиции-программа'!$A$3:$IV$4</definedName>
    <definedName name="f">[10]Параметры!#REF!</definedName>
    <definedName name="F_ST_ET">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[22]Топливо2009!#REF!</definedName>
    <definedName name="F9_SC_2">[22]Топливо2009!#REF!</definedName>
    <definedName name="F9_SC_3">[22]Топливо2009!#REF!</definedName>
    <definedName name="F9_SC_4">[22]Топливо2009!#REF!</definedName>
    <definedName name="F9_SC_5">[22]Топливо2009!#REF!</definedName>
    <definedName name="F9_SC_6">[22]Топливо2009!#REF!</definedName>
    <definedName name="F9_SCOPE">#REF!</definedName>
    <definedName name="fbgffnjfgg">#N/A</definedName>
    <definedName name="fddddddddddddddd">[0]!fddddddddddddddd</definedName>
    <definedName name="fdfccgh" hidden="1">{#N/A,#N/A,TRUE,"Лист1";#N/A,#N/A,TRUE,"Лист2";#N/A,#N/A,TRUE,"Лист3"}</definedName>
    <definedName name="fdfg">[0]!fdfg</definedName>
    <definedName name="fdfgdjgfh">[0]!fdfgdjgfh</definedName>
    <definedName name="fdfggghgjh" hidden="1">{#N/A,#N/A,TRUE,"Лист1";#N/A,#N/A,TRUE,"Лист2";#N/A,#N/A,TRUE,"Лист3"}</definedName>
    <definedName name="fdfsdsssssssssssssssssssss">[0]!fdfsdsssssssssssssssssssss</definedName>
    <definedName name="fdfvcvvv">[0]!fdfvcvvv</definedName>
    <definedName name="fdghfghfj">[0]!fdghfghfj</definedName>
    <definedName name="fdgrfgdgggggggggggggg">[0]!fdgrfgdgggggggggggggg</definedName>
    <definedName name="fdrttttggggggggggg">[0]!fdrttttggggggggggg</definedName>
    <definedName name="FEB">#REF!</definedName>
    <definedName name="fff">#REF!</definedName>
    <definedName name="ffffffffffffffffffff">[0]!ffffffffffffffffffff</definedName>
    <definedName name="fg" localSheetId="4">#N/A</definedName>
    <definedName name="fg">[0]!fg</definedName>
    <definedName name="fgfgf">[0]!fgfgf</definedName>
    <definedName name="fgfgffffff">[0]!fgfgffffff</definedName>
    <definedName name="fgfhghhhhhhhhhhh">[0]!fgfhghhhhhhhhhhh</definedName>
    <definedName name="fgghfhghj" hidden="1">{#N/A,#N/A,TRUE,"Лист1";#N/A,#N/A,TRUE,"Лист2";#N/A,#N/A,TRUE,"Лист3"}</definedName>
    <definedName name="fggjhgjk">[0]!fggjhgjk</definedName>
    <definedName name="fghgfh">[0]!fghgfh</definedName>
    <definedName name="fghghjk" hidden="1">{#N/A,#N/A,TRUE,"Лист1";#N/A,#N/A,TRUE,"Лист2";#N/A,#N/A,TRUE,"Лист3"}</definedName>
    <definedName name="fghk">[0]!fghk</definedName>
    <definedName name="fgjhfhgj">[0]!fgjhfhgj</definedName>
    <definedName name="fgnbgfngf">[0]!fgnbgfngf</definedName>
    <definedName name="fhghgjh" hidden="1">{#N/A,#N/A,TRUE,"Лист1";#N/A,#N/A,TRUE,"Лист2";#N/A,#N/A,TRUE,"Лист3"}</definedName>
    <definedName name="fhgjh">[0]!fhgjh</definedName>
    <definedName name="fil_2_16">#N/A</definedName>
    <definedName name="fil_2_18">#N/A</definedName>
    <definedName name="fil_2_19">#N/A</definedName>
    <definedName name="fil_2_22">'[24]16а Сводный анализ'!#REF!</definedName>
    <definedName name="fil_21">#REF!</definedName>
    <definedName name="fil_3_16">#N/A</definedName>
    <definedName name="fil_3_18">#N/A</definedName>
    <definedName name="fil_3_19">#N/A</definedName>
    <definedName name="fil_3_22">'[24]16а Сводный анализ'!#REF!</definedName>
    <definedName name="fil_4_16">#N/A</definedName>
    <definedName name="fil_4_18">#N/A</definedName>
    <definedName name="fil_4_19">#N/A</definedName>
    <definedName name="fil_4_22">'[24]16а Сводный анализ'!#REF!</definedName>
    <definedName name="FixTarifList">[15]Лист!$A$410</definedName>
    <definedName name="fn">#N/A</definedName>
    <definedName name="ForIns" localSheetId="4">[11]Регионы!#REF!</definedName>
    <definedName name="ForIns">[25]Регионы!#REF!</definedName>
    <definedName name="fsderswerwer">[0]!fsderswerwer</definedName>
    <definedName name="ftfhtfhgft">[0]!ftfhtfhgft</definedName>
    <definedName name="FUEL">#REF!</definedName>
    <definedName name="FUEL_ET">#REF!</definedName>
    <definedName name="FUELLIST">#REF!</definedName>
    <definedName name="FuelQnt">[15]Лист!$B$17</definedName>
    <definedName name="g">[10]Параметры!#REF!</definedName>
    <definedName name="gdfhgh">[0]!gdfhgh</definedName>
    <definedName name="gdgfgghj">[0]!gdgfgghj</definedName>
    <definedName name="GES">#REF!</definedName>
    <definedName name="GES_DATA">#REF!</definedName>
    <definedName name="GES_LIST">#REF!</definedName>
    <definedName name="GES3_DATA">#REF!</definedName>
    <definedName name="GESList">[15]Лист!$A$30</definedName>
    <definedName name="GESQnt">[15]Параметры!$B$6</definedName>
    <definedName name="gfbhty">[0]!gfbhty</definedName>
    <definedName name="gffffffffffffff" hidden="1">{#N/A,#N/A,TRUE,"Лист1";#N/A,#N/A,TRUE,"Лист2";#N/A,#N/A,TRUE,"Лист3"}</definedName>
    <definedName name="gfg" localSheetId="4">#N/A</definedName>
    <definedName name="gfg">[0]!gfg</definedName>
    <definedName name="gfgfddddddddddd">[0]!gfgfddddddddddd</definedName>
    <definedName name="gfgffdssssssssssssss" hidden="1">{#N/A,#N/A,TRUE,"Лист1";#N/A,#N/A,TRUE,"Лист2";#N/A,#N/A,TRUE,"Лист3"}</definedName>
    <definedName name="gfgfffgh">[0]!gfgfffgh</definedName>
    <definedName name="gfgfgfcccccccccccccccccccccc">[0]!gfgfgfcccccccccccccccccccccc</definedName>
    <definedName name="gfgfgffffffffffffff">[0]!gfgfgffffffffffffff</definedName>
    <definedName name="gfgfgfffffffffffffff">[0]!gfgfgfffffffffffffff</definedName>
    <definedName name="gfgfgfh">[0]!gfgfgfh</definedName>
    <definedName name="gfgfhgfhhhhhhhhhhhhhhhhh" hidden="1">{#N/A,#N/A,TRUE,"Лист1";#N/A,#N/A,TRUE,"Лист2";#N/A,#N/A,TRUE,"Лист3"}</definedName>
    <definedName name="gfhggggggggggggggg">[0]!gfhggggggggggggggg</definedName>
    <definedName name="gfhghgjk">[0]!gfhghgjk</definedName>
    <definedName name="gfhgjh">[0]!gfhgjh</definedName>
    <definedName name="gg">#N/A</definedName>
    <definedName name="ggfffffffffffff">[0]!ggfffffffffffff</definedName>
    <definedName name="ggg">[0]!ggg</definedName>
    <definedName name="gggggggggggg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>[0]!gggggggggggggggggg</definedName>
    <definedName name="gghggggggggggg">[0]!gghggggggggggg</definedName>
    <definedName name="gh" localSheetId="4">#N/A</definedName>
    <definedName name="gh">[0]!gh</definedName>
    <definedName name="ghfffffffffffffff">[0]!ghfffffffffffffff</definedName>
    <definedName name="ghfhfh">[0]!ghfhfh</definedName>
    <definedName name="ghghf">[0]!ghghf</definedName>
    <definedName name="ghghgy" hidden="1">{#N/A,#N/A,TRUE,"Лист1";#N/A,#N/A,TRUE,"Лист2";#N/A,#N/A,TRUE,"Лист3"}</definedName>
    <definedName name="ghgjgk">[0]!ghgjgk</definedName>
    <definedName name="ghgjjjjjjjjjjjjjjjjjjjjjjjj">[0]!ghgjjjjjjjjjjjjjjjjjjjjjjjj</definedName>
    <definedName name="ghhhjgh">[0]!ghhhjgh</definedName>
    <definedName name="ghhjgygft">[0]!ghhjgygft</definedName>
    <definedName name="ghhktyi">#N/A</definedName>
    <definedName name="ghjghkjkkjl">[0]!ghjghkjkkjl</definedName>
    <definedName name="ghjhfghdrgd">[0]!ghjhfghdrgd</definedName>
    <definedName name="GOD">[26]Заголовок!$B$11</definedName>
    <definedName name="grdtrgcfg" hidden="1">{#N/A,#N/A,TRUE,"Лист1";#N/A,#N/A,TRUE,"Лист2";#N/A,#N/A,TRUE,"Лист3"}</definedName>
    <definedName name="GRES">#REF!</definedName>
    <definedName name="GRES_DATA">#REF!</definedName>
    <definedName name="GRES_LIST">#REF!</definedName>
    <definedName name="grety5e">#N/A</definedName>
    <definedName name="gtnn">[0]!gtnn</definedName>
    <definedName name="gtty">#REF!,#REF!,#REF!,P1_ESO_PROT</definedName>
    <definedName name="gtyt">[0]!gtyt</definedName>
    <definedName name="gy">[0]!gy</definedName>
    <definedName name="h" localSheetId="4">#N/A</definedName>
    <definedName name="h">[0]!h</definedName>
    <definedName name="H?Address">#REF!</definedName>
    <definedName name="H?Description">#REF!</definedName>
    <definedName name="H?EntityName">#REF!</definedName>
    <definedName name="H?Name">#REF!</definedName>
    <definedName name="H?OKATO">#REF!</definedName>
    <definedName name="H?OKFS">#REF!</definedName>
    <definedName name="H?OKOGU">#REF!</definedName>
    <definedName name="H?OKONX">#REF!</definedName>
    <definedName name="H?OKOPF">#REF!</definedName>
    <definedName name="H?OKPO">#REF!</definedName>
    <definedName name="H?OKVD">#REF!</definedName>
    <definedName name="H?Table">#REF!</definedName>
    <definedName name="H?Title">#REF!</definedName>
    <definedName name="Helper_Котельные">[27]Справочники!$A$9:$A$12</definedName>
    <definedName name="Helper_ТЭС">[27]Справочники!$A$2:$A$5</definedName>
    <definedName name="Helper_ТЭС_Котельные">[28]Справочники!$A$2:$A$4,[28]Справочники!$A$16:$A$18</definedName>
    <definedName name="Helper_ФОРЭМ">[27]Справочники!$A$30:$A$35</definedName>
    <definedName name="hfte">#N/A</definedName>
    <definedName name="hgffgddfd" hidden="1">{#N/A,#N/A,TRUE,"Лист1";#N/A,#N/A,TRUE,"Лист2";#N/A,#N/A,TRUE,"Лист3"}</definedName>
    <definedName name="hgfgddddddddddddd">[0]!hgfgddddddddddddd</definedName>
    <definedName name="hgfty">[0]!hgfty</definedName>
    <definedName name="hgfvhgffdgfdsdass">[0]!hgfvhgffdgfdsdass</definedName>
    <definedName name="hggg">[0]!hggg</definedName>
    <definedName name="hghf">[0]!hghf</definedName>
    <definedName name="hghffgereeeeeeeeeeeeee">[0]!hghffgereeeeeeeeeeeeee</definedName>
    <definedName name="hghfgd">[0]!hghfgd</definedName>
    <definedName name="hghgfdddddddddddd">[0]!hghgfdddddddddddd</definedName>
    <definedName name="hghgff">[0]!hghgff</definedName>
    <definedName name="hghgfhgfgd">[0]!hghgfhgfgd</definedName>
    <definedName name="hghggggggggggggggg">[0]!hghggggggggggggggg</definedName>
    <definedName name="hghgggggggggggggggg">[0]!hghgggggggggggggggg</definedName>
    <definedName name="hghgh">[0]!hghgh</definedName>
    <definedName name="hghghff">[0]!hghghff</definedName>
    <definedName name="hghgy">[0]!hghgy</definedName>
    <definedName name="hghjjjjjjjjjjjjjjjjjjjjjjjj">[0]!hghjjjjjjjjjjjjjjjjjjjjjjjj</definedName>
    <definedName name="hgjggjhk">[0]!hgjggjhk</definedName>
    <definedName name="hgjhgj">[0]!hgjhgj</definedName>
    <definedName name="hgjj">[0]!hgjj</definedName>
    <definedName name="hgjjjjjjjjjjjjjjjjjjjjj">[0]!hgjjjjjjjjjjjjjjjjjjjjj</definedName>
    <definedName name="hgkgjh">[0]!hgkgjh</definedName>
    <definedName name="hgyjyjghgjyjjj">[0]!hgyjyjghgjyjjj</definedName>
    <definedName name="hh">[0]!hh</definedName>
    <definedName name="hhghdffff">[0]!hhghdffff</definedName>
    <definedName name="hhghfrte">[0]!hhghfrte</definedName>
    <definedName name="hhh" localSheetId="4">#N/A</definedName>
    <definedName name="hhh">[0]!hhh</definedName>
    <definedName name="hhhhhhhhhhhh">[0]!hhhhhhhhhhhh</definedName>
    <definedName name="hhhhhhhhhhhhhhhhhhhhhhhhhhhhhhhhhhhhhhhhhhhhhhhhhhhhhhhhhhhhhh">#N/A</definedName>
    <definedName name="hhhhhthhhhthhth" hidden="1">{#N/A,#N/A,TRUE,"Лист1";#N/A,#N/A,TRUE,"Лист2";#N/A,#N/A,TRUE,"Лист3"}</definedName>
    <definedName name="hhtgyghgy">[0]!hhtgyghgy</definedName>
    <definedName name="hhy" localSheetId="4">#N/A</definedName>
    <definedName name="hhy">[0]!hhy</definedName>
    <definedName name="hj">[0]!hj</definedName>
    <definedName name="hjghhgf">[0]!hjghhgf</definedName>
    <definedName name="hjghjgf">[0]!hjghjgf</definedName>
    <definedName name="hjhjgfdfs">[0]!hjhjgfdfs</definedName>
    <definedName name="hjhjhghgfg">[0]!hjhjhghgfg</definedName>
    <definedName name="hjjgjgd">[0]!hjjgjgd</definedName>
    <definedName name="hjjhjhgfgffds">[0]!hjjhjhgfgffds</definedName>
    <definedName name="hk">#N/A</definedName>
    <definedName name="hvhgfhgdfgd">[0]!hvhgfhgdfgd</definedName>
    <definedName name="hvjfjghfyufuyg">[0]!hvjfjghfyufuyg</definedName>
    <definedName name="hyghggggggggggggggg" hidden="1">{#N/A,#N/A,TRUE,"Лист1";#N/A,#N/A,TRUE,"Лист2";#N/A,#N/A,TRUE,"Лист3"}</definedName>
    <definedName name="îî" localSheetId="4">#N/A</definedName>
    <definedName name="îî">[0]!îî</definedName>
    <definedName name="iiiiii">#N/A</definedName>
    <definedName name="iijjjjjjjjjjjjj">[0]!iijjjjjjjjjjjjj</definedName>
    <definedName name="ijhukjhjkhj">[0]!ijhukjhjkhj</definedName>
    <definedName name="IL">[0]!IL</definedName>
    <definedName name="ILI">[0]!ILI</definedName>
    <definedName name="ILILI">[0]!ILILI</definedName>
    <definedName name="ILILIL">[0]!ILILIL</definedName>
    <definedName name="ILILILIL">[0]!ILILILIL</definedName>
    <definedName name="ILIUL">[0]!ILIUL</definedName>
    <definedName name="ILIULIL">[0]!ILIULIL</definedName>
    <definedName name="ILLIL">[0]!ILLIL</definedName>
    <definedName name="ILUILIL">[0]!ILUILIL</definedName>
    <definedName name="ILYKLK">[0]!ILYKLK</definedName>
    <definedName name="imuuybrd">[0]!imuuybrd</definedName>
    <definedName name="INN">#REF!</definedName>
    <definedName name="ioioioi">#N/A</definedName>
    <definedName name="ioioioio">#N/A</definedName>
    <definedName name="ioiomkjjjjj">[0]!ioiomkjjjjj</definedName>
    <definedName name="iouhnjvgfcfd">[0]!iouhnjvgfcfd</definedName>
    <definedName name="iouiuyiuyutuyrt">[0]!iouiuyiuyutuyrt</definedName>
    <definedName name="iounuibuig">[0]!iounuibuig</definedName>
    <definedName name="iouyuytytfty">[0]!iouyuytytfty</definedName>
    <definedName name="iuiiiiiiiiiiiiiiiiii" hidden="1">{#N/A,#N/A,TRUE,"Лист1";#N/A,#N/A,TRUE,"Лист2";#N/A,#N/A,TRUE,"Лист3"}</definedName>
    <definedName name="iuiohjkjk">[0]!iuiohjkjk</definedName>
    <definedName name="iuiuyggggggggggggggggggg">[0]!iuiuyggggggggggggggggggg</definedName>
    <definedName name="iuiuytrsgfjh">[0]!iuiuytrsgfjh</definedName>
    <definedName name="iuiytyyfdg" hidden="1">{#N/A,#N/A,TRUE,"Лист1";#N/A,#N/A,TRUE,"Лист2";#N/A,#N/A,TRUE,"Лист3"}</definedName>
    <definedName name="iujjjjjjjjjhjh">[0]!iujjjjjjjjjhjh</definedName>
    <definedName name="iujjjjjjjjjjjjjjjjjj">[0]!iujjjjjjjjjjjjjjjjjj</definedName>
    <definedName name="iukjjjjjjjjjjjj" hidden="1">{#N/A,#N/A,TRUE,"Лист1";#N/A,#N/A,TRUE,"Лист2";#N/A,#N/A,TRUE,"Лист3"}</definedName>
    <definedName name="iukjkjgh">[0]!iukjkjgh</definedName>
    <definedName name="IULIL">[0]!IULIL</definedName>
    <definedName name="iuubbbbbbbbbbbb">[0]!iuubbbbbbbbbbbb</definedName>
    <definedName name="iuuhhbvg">[0]!iuuhhbvg</definedName>
    <definedName name="iuuitt">[0]!iuuitt</definedName>
    <definedName name="iuuiyyttyty">[0]!iuuiyyttyty</definedName>
    <definedName name="iuuuuuuuuuuuuuuuu">[0]!iuuuuuuuuuuuuuuuu</definedName>
    <definedName name="iuuuuuuuuuuuuuuuuuuu">[0]!iuuuuuuuuuuuuuuuuuuu</definedName>
    <definedName name="iuuyyyyyyyyyyyyyyy">[0]!iuuyyyyyyyyyyyyyyy</definedName>
    <definedName name="iyuuytvt" hidden="1">{#N/A,#N/A,TRUE,"Лист1";#N/A,#N/A,TRUE,"Лист2";#N/A,#N/A,TRUE,"Лист3"}</definedName>
    <definedName name="j" localSheetId="4">#N/A</definedName>
    <definedName name="j">[0]!j</definedName>
    <definedName name="JAN">#REF!</definedName>
    <definedName name="jbnbvggggggggggggggg">[0]!jbnbvggggggggggggggg</definedName>
    <definedName name="jghghfd">[0]!jghghfd</definedName>
    <definedName name="jgjhgd">[0]!jgjhgd</definedName>
    <definedName name="jhfgfs" hidden="1">{#N/A,#N/A,TRUE,"Лист1";#N/A,#N/A,TRUE,"Лист2";#N/A,#N/A,TRUE,"Лист3"}</definedName>
    <definedName name="jhfghfyu">[0]!jhfghfyu</definedName>
    <definedName name="jhfghgfgfgfdfs" hidden="1">{#N/A,#N/A,TRUE,"Лист1";#N/A,#N/A,TRUE,"Лист2";#N/A,#N/A,TRUE,"Лист3"}</definedName>
    <definedName name="jhghfd">[0]!jhghfd</definedName>
    <definedName name="jhghjf">[0]!jhghjf</definedName>
    <definedName name="jhhgfddfs">[0]!jhhgfddfs</definedName>
    <definedName name="jhhgjhgf">[0]!jhhgjhgf</definedName>
    <definedName name="jhhhjhgghg">[0]!jhhhjhgghg</definedName>
    <definedName name="jhhjgkjgl">[0]!jhhjgkjgl</definedName>
    <definedName name="jhjgfghf">[0]!jhjgfghf</definedName>
    <definedName name="jhjgjgh">[0]!jhjgjgh</definedName>
    <definedName name="jhjhf">[0]!jhjhf</definedName>
    <definedName name="jhjhjhjggggggggggggg">[0]!jhjhjhjggggggggggggg</definedName>
    <definedName name="jhjhyyyyyyyyyyyyyy">[0]!jhjhyyyyyyyyyyyyyy</definedName>
    <definedName name="jhjjhhhhhh">[0]!jhjjhhhhhh</definedName>
    <definedName name="jhjkghgdd">[0]!jhjkghgdd</definedName>
    <definedName name="jhjytyyyyyyyyyyyyyyyy" hidden="1">{#N/A,#N/A,TRUE,"Лист1";#N/A,#N/A,TRUE,"Лист2";#N/A,#N/A,TRUE,"Лист3"}</definedName>
    <definedName name="jhkhjghfg">[0]!jhkhjghfg</definedName>
    <definedName name="jhkjhjhg">[0]!jhkjhjhg</definedName>
    <definedName name="jhtjgyt" hidden="1">{#N/A,#N/A,TRUE,"Лист1";#N/A,#N/A,TRUE,"Лист2";#N/A,#N/A,TRUE,"Лист3"}</definedName>
    <definedName name="jhujghj">[0]!jhujghj</definedName>
    <definedName name="jhujy">[0]!jhujy</definedName>
    <definedName name="jhy">[0]!jhy</definedName>
    <definedName name="jjhjgjhfg">[0]!jjhjgjhfg</definedName>
    <definedName name="jjhjhhhhhhhhhhhhhhh">[0]!jjhjhhhhhhhhhhhhhhh</definedName>
    <definedName name="jjkjhhgffd">[0]!jjkjhhgffd</definedName>
    <definedName name="jk">#N/A</definedName>
    <definedName name="jkbvbcdxd">[0]!jkbvbcdxd</definedName>
    <definedName name="jkhffddds" hidden="1">{#N/A,#N/A,TRUE,"Лист1";#N/A,#N/A,TRUE,"Лист2";#N/A,#N/A,TRUE,"Лист3"}</definedName>
    <definedName name="jkhujygytf">[0]!jkhujygytf</definedName>
    <definedName name="jkj">#N/A</definedName>
    <definedName name="jkkjhgj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>[0]!jujhghgcvgfxc</definedName>
    <definedName name="JUL">#REF!</definedName>
    <definedName name="JUN">#REF!</definedName>
    <definedName name="jyihtg">[0]!jyihtg</definedName>
    <definedName name="jyuytvbyvtvfr" hidden="1">{#N/A,#N/A,TRUE,"Лист1";#N/A,#N/A,TRUE,"Лист2";#N/A,#N/A,TRUE,"Лист3"}</definedName>
    <definedName name="k" localSheetId="4">#N/A</definedName>
    <definedName name="k">[0]!k</definedName>
    <definedName name="KALMENERGO">#N/A</definedName>
    <definedName name="khjkhjghf" hidden="1">{#N/A,#N/A,TRUE,"Лист1";#N/A,#N/A,TRUE,"Лист2";#N/A,#N/A,TRUE,"Лист3"}</definedName>
    <definedName name="kiuytte">[0]!kiuytte</definedName>
    <definedName name="kj" hidden="1">{#N/A,#N/A,TRUE,"Лист1";#N/A,#N/A,TRUE,"Лист2";#N/A,#N/A,TRUE,"Лист3"}</definedName>
    <definedName name="kjhhgfgfs">[0]!kjhhgfgfs</definedName>
    <definedName name="kjhiuh">[0]!kjhiuh</definedName>
    <definedName name="kjhjhgggggggggggggg">[0]!kjhjhgggggggggggggg</definedName>
    <definedName name="kjhjhhjgfd">[0]!kjhjhhjgfd</definedName>
    <definedName name="kjhkghgggggggggggg">[0]!kjhkghgggggggggggg</definedName>
    <definedName name="kjhkjhjggh">[0]!kjhkjhjggh</definedName>
    <definedName name="kjhmnmfg">[0]!kjhmnmfg</definedName>
    <definedName name="kjhvvvvvvvvvvvvvvvvv" hidden="1">{#N/A,#N/A,TRUE,"Лист1";#N/A,#N/A,TRUE,"Лист2";#N/A,#N/A,TRUE,"Лист3"}</definedName>
    <definedName name="kjjhghftyfy">[0]!kjjhghftyfy</definedName>
    <definedName name="kjjhjhghgh">[0]!kjjhjhghgh</definedName>
    <definedName name="kjjjjjhhhhhhhhhhhhh" hidden="1">{#N/A,#N/A,TRUE,"Лист1";#N/A,#N/A,TRUE,"Лист2";#N/A,#N/A,TRUE,"Лист3"}</definedName>
    <definedName name="kjjkhgf">[0]!kjjkhgf</definedName>
    <definedName name="kjjkkjhjhgjhg">[0]!kjjkkjhjhgjhg</definedName>
    <definedName name="kjjyhjhuyh">[0]!kjjyhjhuyh</definedName>
    <definedName name="kjkhj">[0]!kjkhj</definedName>
    <definedName name="kjkhjkjhgh" hidden="1">{#N/A,#N/A,TRUE,"Лист1";#N/A,#N/A,TRUE,"Лист2";#N/A,#N/A,TRUE,"Лист3"}</definedName>
    <definedName name="kjkhkjhjcx">[0]!kjkhkjhjcx</definedName>
    <definedName name="kjkjhjhjhghgf" hidden="1">{#N/A,#N/A,TRUE,"Лист1";#N/A,#N/A,TRUE,"Лист2";#N/A,#N/A,TRUE,"Лист3"}</definedName>
    <definedName name="kjkjhjjjjjjjjjjjjjjjjj">[0]!kjkjhjjjjjjjjjjjjjjjjj</definedName>
    <definedName name="kjkjjhhgfgfdds">[0]!kjkjjhhgfgfdds</definedName>
    <definedName name="kjkjjjjjjjjjjjjjjjj">[0]!kjkjjjjjjjjjjjjjjjj</definedName>
    <definedName name="kjlkji">[0]!kjlkji</definedName>
    <definedName name="kjlkjkhghjfgf">[0]!kjlkjkhghjfgf</definedName>
    <definedName name="kjmnmbn">[0]!kjmnmbn</definedName>
    <definedName name="kjuiuuuuuuuuuuuuuuu">[0]!kjuiuuuuuuuuuuuuuuu</definedName>
    <definedName name="kjuiyyyyyyyyyyyyyyyyyy">[0]!kjuiyyyyyyyyyyyyyyyyyy</definedName>
    <definedName name="kjykhjy">[0]!kjykhjy</definedName>
    <definedName name="kkkkkkkkkkkkkkkk">[0]!kkkkkkkkkkkkkkkk</definedName>
    <definedName name="kkljkjjjjjjjjjjjjj">[0]!kkljkjjjjjjjjjjjjj</definedName>
    <definedName name="kljhjkghv" hidden="1">{#N/A,#N/A,TRUE,"Лист1";#N/A,#N/A,TRUE,"Лист2";#N/A,#N/A,TRUE,"Лист3"}</definedName>
    <definedName name="kljjhgfhg">[0]!kljjhgfhg</definedName>
    <definedName name="klkjkjhhffdx">[0]!klkjkjhhffdx</definedName>
    <definedName name="klklklklklklklk">#N/A</definedName>
    <definedName name="klljjjhjgghf" hidden="1">{#N/A,#N/A,TRUE,"Лист1";#N/A,#N/A,TRUE,"Лист2";#N/A,#N/A,TRUE,"Лист3"}</definedName>
    <definedName name="kmnjnj">[0]!kmnjnj</definedName>
    <definedName name="knkn.n.">#N/A</definedName>
    <definedName name="KorQnt">[15]Параметры!$B$5</definedName>
    <definedName name="KotList">[15]Лист!$A$260</definedName>
    <definedName name="KOTLODERJ_LIST">[29]Справочники!$E$9</definedName>
    <definedName name="KotQnt">[15]Лист!$B$261</definedName>
    <definedName name="KRY">[0]!KRY</definedName>
    <definedName name="KUKYUYKULL">[0]!KUKYUYKULL</definedName>
    <definedName name="kuykjhjkhy">[0]!kuykjhjkhy</definedName>
    <definedName name="KYKUKK">[0]!KYKUKK</definedName>
    <definedName name="l">'[30]Вводные данные систем'!#REF!</definedName>
    <definedName name="l00">[0]!l00</definedName>
    <definedName name="l0000">[0]!l0000</definedName>
    <definedName name="l0l0l0">[0]!l0l0l0</definedName>
    <definedName name="l0l0l0l0">[0]!l0l0l0l0</definedName>
    <definedName name="let">[31]Справочники!$J$18:$J$22</definedName>
    <definedName name="likuih" hidden="1">{#N/A,#N/A,TRUE,"Лист1";#N/A,#N/A,TRUE,"Лист2";#N/A,#N/A,TRUE,"Лист3"}</definedName>
    <definedName name="LILI">[0]!LILI</definedName>
    <definedName name="LILUILILILI">[0]!LILUILILILI</definedName>
    <definedName name="LINE" localSheetId="4">#REF!</definedName>
    <definedName name="LINE">#REF!</definedName>
    <definedName name="LINE2" localSheetId="4">#REF!</definedName>
    <definedName name="LINE2">#REF!</definedName>
    <definedName name="lkjjjjjjjjjjjj">[0]!lkjjjjjjjjjjjj</definedName>
    <definedName name="lkjklhjkghjffgd">[0]!lkjklhjkghjffgd</definedName>
    <definedName name="lkjkljhjkjhghjfg">[0]!lkjkljhjkjhghjfg</definedName>
    <definedName name="lkkkkkkkkkkkkkk">[0]!lkkkkkkkkkkkkkk</definedName>
    <definedName name="lkkljhhggtg" hidden="1">{#N/A,#N/A,TRUE,"Лист1";#N/A,#N/A,TRUE,"Лист2";#N/A,#N/A,TRUE,"Лист3"}</definedName>
    <definedName name="lkljhjhghggf">[0]!lkljhjhghggf</definedName>
    <definedName name="lkljkjhjhggfdgf" hidden="1">{#N/A,#N/A,TRUE,"Лист1";#N/A,#N/A,TRUE,"Лист2";#N/A,#N/A,TRUE,"Лист3"}</definedName>
    <definedName name="lkljkjhjkjh">[0]!lkljkjhjkjh</definedName>
    <definedName name="lklkjkjhjhfg">[0]!lklkjkjhjhfg</definedName>
    <definedName name="lklkkllk">[0]!lklkkllk</definedName>
    <definedName name="lklkljkhjhgh">[0]!lklkljkhjhgh</definedName>
    <definedName name="lklklkjkj">[0]!lklklkjkj</definedName>
    <definedName name="ll">[0]!ll</definedName>
    <definedName name="lll">[0]!lll</definedName>
    <definedName name="llll">#REF!</definedName>
    <definedName name="lllllllllllll">#N/A</definedName>
    <definedName name="lllllllllllllllll">#N/A</definedName>
    <definedName name="llllllllllllllllllllllllllllllll">#N/A</definedName>
    <definedName name="llllllllllllllllllllllllllllllllllll">#N/A</definedName>
    <definedName name="LMKN">[0]!LMKN</definedName>
    <definedName name="logical">[29]TEHSHEET!$K$2:$K$3</definedName>
    <definedName name="lol">[0]!lol</definedName>
    <definedName name="LUI">[0]!LUI</definedName>
    <definedName name="LUIILULI">[0]!LUIILULI</definedName>
    <definedName name="m">#REF!</definedName>
    <definedName name="M7.3">#N/A</definedName>
    <definedName name="maint_pl">[14]Exhibit!$F$2749</definedName>
    <definedName name="MAR">#REF!</definedName>
    <definedName name="MAY">#REF!</definedName>
    <definedName name="mhgg">[0]!mhgg</definedName>
    <definedName name="mhyt" hidden="1">{#N/A,#N/A,TRUE,"Лист1";#N/A,#N/A,TRUE,"Лист2";#N/A,#N/A,TRUE,"Лист3"}</definedName>
    <definedName name="mjghggggggggggggg">[0]!mjghggggggggggggg</definedName>
    <definedName name="mjhhhhhujy">[0]!mjhhhhhujy</definedName>
    <definedName name="mjhuiy" hidden="1">{#N/A,#N/A,TRUE,"Лист1";#N/A,#N/A,TRUE,"Лист2";#N/A,#N/A,TRUE,"Лист3"}</definedName>
    <definedName name="mjnnnnnnnnnnnnnnkjnmh">[0]!mjnnnnnnnnnnnnnnkjnmh</definedName>
    <definedName name="mjujy">[0]!mjujy</definedName>
    <definedName name="MmExcelLinker_6E24F10A_D93B_4197_A91F_1E8C46B84DD5" localSheetId="4">РТ передача [32]ээ!$I$76:$I$76</definedName>
    <definedName name="MmExcelLinker_6E24F10A_D93B_4197_A91F_1E8C46B84DD5">#N/A</definedName>
    <definedName name="mnbhjf">[0]!mnbhjf</definedName>
    <definedName name="mnghr">[0]!mnghr</definedName>
    <definedName name="mnmbnvb">[0]!mnmbnvb</definedName>
    <definedName name="mnnjjjjjjjjjjjjj" hidden="1">{#N/A,#N/A,TRUE,"Лист1";#N/A,#N/A,TRUE,"Лист2";#N/A,#N/A,TRUE,"Лист3"}</definedName>
    <definedName name="MO">#REF!</definedName>
    <definedName name="MONTH">#REF!</definedName>
    <definedName name="mrsk">[31]Справочники!$B$1:$B$15</definedName>
    <definedName name="MU">[31]Справочники!$M$1:$M$4</definedName>
    <definedName name="N">#N/A</definedName>
    <definedName name="NAME110">#REF!,#REF!,#REF!,#REF!,#REF!,#REF!,#REF!,#REF!</definedName>
    <definedName name="NAME111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>#REF!,#REF!,#REF!,#REF!,#REF!,#REF!,#REF!</definedName>
    <definedName name="NAME211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">#REF!</definedName>
    <definedName name="NAME220">#REF!,#REF!,#REF!,#REF!,#REF!,#REF!,#REF!</definedName>
    <definedName name="NAME221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mes">#REF!</definedName>
    <definedName name="NAPR">[19]TEHSHEET!$F$31:$F$34</definedName>
    <definedName name="NasPotrEE">[15]Параметры!$B$10</definedName>
    <definedName name="NasPotrEEList">[15]Лист!$A$150</definedName>
    <definedName name="nbbcbvx">[0]!nbbcbvx</definedName>
    <definedName name="nbbvgf" hidden="1">{#N/A,#N/A,TRUE,"Лист1";#N/A,#N/A,TRUE,"Лист2";#N/A,#N/A,TRUE,"Лист3"}</definedName>
    <definedName name="nbghhhhhhhhhhhhhhhhhhhhhh">[0]!nbghhhhhhhhhhhhhhhhhhhhhh</definedName>
    <definedName name="nbhggggggggggggg">[0]!nbhggggggggggggg</definedName>
    <definedName name="nbhgggggggggggggggg">[0]!nbhgggggggggggggggg</definedName>
    <definedName name="nbhhhhhhhhhhhhhhhh">[0]!nbhhhhhhhhhhhhhhhh</definedName>
    <definedName name="nbjhgy">[0]!nbjhgy</definedName>
    <definedName name="nbnbbnvbnvvcvbcvc">[0]!nbnbbnvbnvvcvbcvc</definedName>
    <definedName name="nbnbfders">[0]!nbnbfders</definedName>
    <definedName name="nbnvnbfgdsdfs">[0]!nbnvnbfgdsdfs</definedName>
    <definedName name="nbvbnfddddddddddddddddddd">[0]!nbvbnfddddddddddddddddddd</definedName>
    <definedName name="nbvgfhcf">[0]!nbvgfhcf</definedName>
    <definedName name="nbvgggggggggggggggggg" hidden="1">{#N/A,#N/A,TRUE,"Лист1";#N/A,#N/A,TRUE,"Лист2";#N/A,#N/A,TRUE,"Лист3"}</definedName>
    <definedName name="nbvghfgdx">[0]!nbvghfgdx</definedName>
    <definedName name="ňđĺňčé">#REF!</definedName>
    <definedName name="net">#N/A</definedName>
    <definedName name="NET_INV">[33]TEHSHEET!#REF!</definedName>
    <definedName name="NET_ORG">[33]TEHSHEET!#REF!</definedName>
    <definedName name="NET_W">[33]TEHSHEET!#REF!</definedName>
    <definedName name="NETORG">[26]Справочники!$J$8:$J$79</definedName>
    <definedName name="nfgjn">[0]!nfgjn</definedName>
    <definedName name="nfyz" localSheetId="4">#N/A</definedName>
    <definedName name="nfyz">[0]!nfyz</definedName>
    <definedName name="nghf">[0]!nghf</definedName>
    <definedName name="nghjk">[0]!nghjk</definedName>
    <definedName name="ngngh">[0]!ngngh</definedName>
    <definedName name="nhghfgfgf">[0]!nhghfgfgf</definedName>
    <definedName name="nhguy" hidden="1">{#N/A,#N/A,TRUE,"Лист1";#N/A,#N/A,TRUE,"Лист2";#N/A,#N/A,TRUE,"Лист3"}</definedName>
    <definedName name="nhnhn">[0]!nhnhn</definedName>
    <definedName name="njhgyhjftxcdfxnkl">[0]!njhgyhjftxcdfxnkl</definedName>
    <definedName name="njhhhhhhhhhhhhhd">[0]!njhhhhhhhhhhhhhd</definedName>
    <definedName name="njkhgjhghfhg" hidden="1">{#N/A,#N/A,TRUE,"Лист1";#N/A,#N/A,TRUE,"Лист2";#N/A,#N/A,TRUE,"Лист3"}</definedName>
    <definedName name="nkjgyuff">[0]!nkjgyuff</definedName>
    <definedName name="nmbhhhhhhhhhhhhhhhhhhhh">[0]!nmbhhhhhhhhhhhhhhhhhhhh</definedName>
    <definedName name="nmbnbnc">[0]!nmbnbnc</definedName>
    <definedName name="nmmbnbv">[0]!nmmbnbv</definedName>
    <definedName name="nnngggggggggggggggggggggggggg" hidden="1">{#N/A,#N/A,TRUE,"Лист1";#N/A,#N/A,TRUE,"Лист2";#N/A,#N/A,TRUE,"Лист3"}</definedName>
    <definedName name="NOM">#REF!</definedName>
    <definedName name="NOV">#REF!</definedName>
    <definedName name="nov_tariff">[29]Титульный!$F$12</definedName>
    <definedName name="NSRF">#REF!</definedName>
    <definedName name="nsrf2">'[18]Свод по регионам'!$E$3</definedName>
    <definedName name="NSRF3">[18]clone!$C$4</definedName>
    <definedName name="Num">#REF!</definedName>
    <definedName name="NVV">#REF!</definedName>
    <definedName name="o" localSheetId="4">#N/A</definedName>
    <definedName name="o">[0]!o</definedName>
    <definedName name="OCT">#REF!</definedName>
    <definedName name="oiipiuojhkh">[0]!oiipiuojhkh</definedName>
    <definedName name="oijjjjjjjjjjjjjj" hidden="1">{#N/A,#N/A,TRUE,"Лист1";#N/A,#N/A,TRUE,"Лист2";#N/A,#N/A,TRUE,"Лист3"}</definedName>
    <definedName name="oijnhvfgc">[0]!oijnhvfgc</definedName>
    <definedName name="oikjjjjjjjjjjjjjjjjjjjjjjjj">[0]!oikjjjjjjjjjjjjjjjjjjjjjjjj</definedName>
    <definedName name="oikjkjjkn">[0]!oikjkjjkn</definedName>
    <definedName name="oikkkkkkkkkkkkkkkkkkkkkkk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>[0]!oinunyg</definedName>
    <definedName name="oioiiuiuyofyyyyyyyyyyyyyyyyyyyyy">[0]!oioiiuiuyofyyyyyyyyyyyyyyyyyyyyy</definedName>
    <definedName name="oioiiuuuuuuuuuuuuuu">[0]!oioiiuuuuuuuuuuuuuu</definedName>
    <definedName name="oioiuiouiuyyt">[0]!oioiuiouiuyyt</definedName>
    <definedName name="oioouiui">[0]!oioouiui</definedName>
    <definedName name="oiougy">[0]!oiougy</definedName>
    <definedName name="oiouiuiyuyt">[0]!oiouiuiyuyt</definedName>
    <definedName name="oiouiuygyufg">[0]!oiouiuygyufg</definedName>
    <definedName name="oiuuyyyyyyyyyyyyyyy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TMO">#REF!</definedName>
    <definedName name="OLOIL">[0]!OLOIL</definedName>
    <definedName name="öó" localSheetId="4">#N/A</definedName>
    <definedName name="öó">[0]!öó</definedName>
    <definedName name="ooiumuhggc">[0]!ooiumuhggc</definedName>
    <definedName name="ooo">#N/A</definedName>
    <definedName name="oooo">#N/A</definedName>
    <definedName name="oopoooooooooooooooo" hidden="1">{#N/A,#N/A,TRUE,"Лист1";#N/A,#N/A,TRUE,"Лист2";#N/A,#N/A,TRUE,"Лист3"}</definedName>
    <definedName name="opopo">#N/A</definedName>
    <definedName name="ORE">#REF!</definedName>
    <definedName name="ORG" localSheetId="4">[11]Справочники!#REF!</definedName>
    <definedName name="ORG">[25]Справочники!#REF!</definedName>
    <definedName name="org_3_183">#REF!</definedName>
    <definedName name="org_4_183">#REF!</definedName>
    <definedName name="Org_list">#REF!</definedName>
    <definedName name="ORG_U">#REF!</definedName>
    <definedName name="ORGBLR">[26]Справочники!$B$8:$B$8</definedName>
    <definedName name="OTH_DATA">#REF!</definedName>
    <definedName name="OTH_LIST">#REF!</definedName>
    <definedName name="p">'[30]Вводные данные систем'!#REF!</definedName>
    <definedName name="P1_dip" localSheetId="4" hidden="1">[34]FST5!$G$167:$G$172,[34]FST5!$G$174:$G$175,[34]FST5!$G$177:$G$180,[34]FST5!$G$182,[34]FST5!$G$184:$G$188,[34]FST5!$G$190,[34]FST5!$G$192:$G$194</definedName>
    <definedName name="P1_dip" hidden="1">[35]FST5!$G$167:$G$172,[35]FST5!$G$174:$G$175,[35]FST5!$G$177:$G$180,[35]FST5!$G$182,[35]FST5!$G$184:$G$188,[35]FST5!$G$190,[35]FST5!$G$192:$G$194</definedName>
    <definedName name="P1_eso" localSheetId="4" hidden="1">[34]FST5!$G$167:$G$172,[34]FST5!$G$174:$G$175,[34]FST5!$G$177:$G$180,[34]FST5!$G$182,[34]FST5!$G$184:$G$188,[34]FST5!$G$190,[34]FST5!$G$192:$G$194</definedName>
    <definedName name="P1_eso" hidden="1">[35]FST5!$G$167:$G$172,[35]FST5!$G$174:$G$175,[35]FST5!$G$177:$G$180,[35]FST5!$G$182,[35]FST5!$G$184:$G$188,[35]FST5!$G$190,[35]FST5!$G$192:$G$194</definedName>
    <definedName name="P1_ESO_PROT" localSheetId="4">[13]ЭСО!$G$11:$G$12,[13]ЭСО!$G$14:$G$15,[13]ЭСО!$G$17:$G$21,[13]ЭСО!$G$25:$G$25,[13]ЭСО!$G$27:$G$29,[13]ЭСО!$G$31:$G$32,[13]ЭСО!$G$35:$G$36,[13]ЭСО!$G$39:$G$39</definedName>
    <definedName name="P1_ESO_PROT" hidden="1">#REF!,#REF!,#REF!,#REF!,#REF!,#REF!,#REF!,#REF!</definedName>
    <definedName name="P1_net" localSheetId="4" hidden="1">[34]FST5!$G$118:$G$123,[34]FST5!$G$125:$G$126,[34]FST5!$G$128:$G$131,[34]FST5!$G$133,[34]FST5!$G$135:$G$139,[34]FST5!$G$141,[34]FST5!$G$143:$G$145</definedName>
    <definedName name="P1_net" hidden="1">[35]FST5!$G$118:$G$123,[35]FST5!$G$125:$G$126,[35]FST5!$G$128:$G$131,[35]FST5!$G$133,[35]FST5!$G$135:$G$139,[35]FST5!$G$141,[35]FST5!$G$143:$G$145</definedName>
    <definedName name="P1_SBT_PROT" localSheetId="4" hidden="1">[36]сбыт!#REF!,[36]сбыт!#REF!,[36]сбыт!#REF!,[36]сбыт!#REF!,[36]сбыт!#REF!,[36]сбыт!#REF!,[36]сбыт!#REF!</definedName>
    <definedName name="P1_SBT_PROT" hidden="1">#REF!,#REF!,#REF!,#REF!,#REF!,#REF!,#REF!</definedName>
    <definedName name="P1_SC_CLR" localSheetId="4" hidden="1">#REF!,#REF!,#REF!,#REF!,#REF!</definedName>
    <definedName name="P1_SC_CLR" hidden="1">#REF!,#REF!,#REF!,#REF!,#REF!</definedName>
    <definedName name="P1_SC22" hidden="1">#REF!,#REF!,#REF!,#REF!,#REF!,#REF!</definedName>
    <definedName name="P1_SCOPE_16_PRT" localSheetId="4" hidden="1">'[37]17'!$E$15:$I$16,'[37]17'!$E$18:$I$20,'[37]17'!$E$23:$I$23,'[37]17'!$E$26:$I$26,'[37]17'!$E$29:$I$29,'[37]17'!$E$32:$I$32,'[37]17'!$E$35:$I$35,'[37]17'!$B$34,'[37]17'!$B$37</definedName>
    <definedName name="P1_SCOPE_16_PRT" hidden="1">'[38]17'!$E$15:$I$16,'[38]17'!$E$18:$I$20,'[38]17'!$E$23:$I$23,'[38]17'!$E$26:$I$26,'[38]17'!$E$29:$I$29,'[38]17'!$E$32:$I$32,'[38]17'!$E$35:$I$35,'[38]17'!$B$34,'[38]17'!$B$37</definedName>
    <definedName name="P1_SCOPE_17_PRT" localSheetId="4" hidden="1">[37]Лист3!$E$13:$H$21,[37]Лист3!$J$9:$J$11,[37]Лист3!$J$13:$J$21,[37]Лист3!$E$24:$H$26,[37]Лист3!$E$28:$H$36,[37]Лист3!$J$24:$M$26,[37]Лист3!$J$28:$M$36,[37]Лист3!$E$39:$H$41</definedName>
    <definedName name="P1_SCOPE_17_PRT" hidden="1">[38]Лист3!$E$13:$H$21,[38]Лист3!$J$9:$J$11,[38]Лист3!$J$13:$J$21,[38]Лист3!$E$24:$H$26,[38]Лист3!$E$28:$H$36,[38]Лист3!$J$24:$M$26,[38]Лист3!$J$28:$M$36,[38]Лист3!$E$39:$H$41</definedName>
    <definedName name="P1_SCOPE_4_PRT" localSheetId="4" hidden="1">'[37]24'!$F$23:$I$23,'[37]24'!$F$25:$I$25,'[37]24'!$F$27:$I$31,'[37]24'!$K$14:$N$20,'[37]24'!$K$23:$N$23,'[37]24'!$K$25:$N$25,'[37]24'!$K$27:$N$31,'[37]24'!$P$14:$S$20,'[37]24'!$P$23:$S$23</definedName>
    <definedName name="P1_SCOPE_4_PRT" hidden="1">'[38]24'!$F$23:$I$23,'[38]24'!$F$25:$I$25,'[38]24'!$F$27:$I$31,'[38]24'!$K$14:$N$20,'[38]24'!$K$23:$N$23,'[38]24'!$K$25:$N$25,'[38]24'!$K$27:$N$31,'[38]24'!$P$14:$S$20,'[38]24'!$P$23:$S$23</definedName>
    <definedName name="P1_SCOPE_5_PRT" localSheetId="4" hidden="1">[37]Лист2!$F$23:$I$23,[37]Лист2!$F$25:$I$25,[37]Лист2!$F$27:$I$31,[37]Лист2!$K$14:$N$21,[37]Лист2!$K$23:$N$23,[37]Лист2!$K$25:$N$25,[37]Лист2!$K$27:$N$31,[37]Лист2!$P$14:$S$21,[37]Лист2!$P$23:$S$23</definedName>
    <definedName name="P1_SCOPE_5_PRT" hidden="1">[38]Лист2!$F$23:$I$23,[38]Лист2!$F$25:$I$25,[38]Лист2!$F$27:$I$31,[38]Лист2!$K$14:$N$21,[38]Лист2!$K$23:$N$23,[38]Лист2!$K$25:$N$25,[38]Лист2!$K$27:$N$31,[38]Лист2!$P$14:$S$21,[38]Лист2!$P$23:$S$23</definedName>
    <definedName name="P1_SCOPE_CORR" localSheetId="4" hidden="1">#REF!,#REF!,#REF!,#REF!,#REF!,#REF!,#REF!</definedName>
    <definedName name="P1_SCOPE_CORR" hidden="1">#REF!,#REF!,#REF!,#REF!,#REF!,#REF!,#REF!</definedName>
    <definedName name="P1_SCOPE_DOP" hidden="1">[39]Регионы!#REF!,[39]Регионы!#REF!,[39]Регионы!#REF!,[39]Регионы!#REF!,[39]Регионы!#REF!,[39]Регионы!#REF!</definedName>
    <definedName name="P1_SCOPE_F1_PRT" localSheetId="4" hidden="1">'[37]Ф-2 (для АО-энерго)'!$D$74:$E$84,'[37]Ф-2 (для АО-энерго)'!$D$71:$E$72,'[37]Ф-2 (для АО-энерго)'!$D$66:$E$69,'[37]Ф-2 (для АО-энерго)'!$D$61:$E$64</definedName>
    <definedName name="P1_SCOPE_F1_PRT" hidden="1">'[38]Ф-2 (для АО-энерго)'!$D$74:$E$84,'[38]Ф-2 (для АО-энерго)'!$D$71:$E$72,'[38]Ф-2 (для АО-энерго)'!$D$66:$E$69,'[38]Ф-2 (для АО-энерго)'!$D$61:$E$64</definedName>
    <definedName name="P1_SCOPE_F2_PRT" localSheetId="4" hidden="1">[37]свод!$G$56,[37]свод!$E$55:$E$56,[37]свод!$F$55:$G$55,[37]свод!$D$55</definedName>
    <definedName name="P1_SCOPE_F2_PRT" hidden="1">[38]свод!$G$56,[38]свод!$E$55:$E$56,[38]свод!$F$55:$G$55,[38]свод!$D$55</definedName>
    <definedName name="P1_SCOPE_FLOAD" localSheetId="4">'[13]Рег генер2008'!$F$30:$F$33,'[13]Рег генер2008'!$F$35:$F$40,'[13]Рег генер2008'!$F$42:$F$42,'[13]Рег генер2008'!$F$44:$F$44,'[13]Рег генер2008'!$F$46:$F$46,'[13]Рег генер2008'!$F$48:$F$48</definedName>
    <definedName name="P1_SCOPE_FLOAD" hidden="1">#REF!,#REF!,#REF!,#REF!,#REF!,#REF!</definedName>
    <definedName name="P1_SCOPE_FRML" localSheetId="4">'[13]Рег генер2008'!$F$18:$F$23,'[13]Рег генер2008'!$F$25:$F$26,'[13]Рег генер2008'!$F$28:$F$28,'[13]Рег генер2008'!$F$30:$F$32,'[13]Рег генер2008'!$F$35:$F$39,'[13]Рег генер2008'!$F$42:$F$42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ET_DATE" hidden="1">#REF!,#REF!,#REF!,#REF!</definedName>
    <definedName name="P1_SCOPE_NET_NVV" hidden="1">#REF!,#REF!,#REF!,#REF!,#REF!,#REF!,#REF!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localSheetId="4" hidden="1">'[37]25'!$H$15:$H$19,'[37]25'!$H$21:$H$25,'[37]25'!$J$14:$J$25,'[37]25'!$K$15:$K$19,'[37]25'!$K$21:$K$25</definedName>
    <definedName name="P1_SCOPE_PER_PRT" hidden="1">'[38]25'!$H$15:$H$19,'[38]25'!$H$21:$H$25,'[38]25'!$J$14:$J$25,'[38]25'!$K$15:$K$19,'[38]25'!$K$21:$K$25</definedName>
    <definedName name="P1_SCOPE_REGS" hidden="1">#REF!,#REF!,#REF!,#REF!,#REF!</definedName>
    <definedName name="P1_SCOPE_SAVE2" hidden="1">#REF!,#REF!,#REF!,#REF!,#REF!,#REF!,#REF!</definedName>
    <definedName name="P1_SCOPE_SV_LD" localSheetId="4" hidden="1">#REF!,#REF!,#REF!,#REF!,#REF!,#REF!,#REF!</definedName>
    <definedName name="P1_SCOPE_SV_LD" hidden="1">#REF!,#REF!,#REF!,#REF!,#REF!,#REF!,#REF!</definedName>
    <definedName name="P1_SCOPE_SV_LD1" localSheetId="4" hidden="1">'[37]4'!$E$70:$M$79,'[37]4'!$E$81:$M$81,'[37]4'!$E$83:$M$88,'[37]4'!$E$90:$M$90,'[37]4'!$E$92:$M$96,'[37]4'!$E$98:$M$98,'[37]4'!$E$101:$M$102</definedName>
    <definedName name="P1_SCOPE_SV_LD1" hidden="1">'[38]4'!$E$70:$M$79,'[38]4'!$E$81:$M$81,'[38]4'!$E$83:$M$88,'[38]4'!$E$90:$M$90,'[38]4'!$E$92:$M$96,'[38]4'!$E$98:$M$98,'[38]4'!$E$101:$M$102</definedName>
    <definedName name="P1_SCOPE_SV_PRT" localSheetId="4" hidden="1">'[37]4'!$E$23:$H$26,'[37]4'!$E$28:$I$29,'[37]4'!$E$32:$I$36,'[37]4'!$E$38:$I$40,'[37]4'!$E$42:$I$53,'[37]4'!$E$55:$I$56,'[37]4'!$E$58:$I$63</definedName>
    <definedName name="P1_SCOPE_SV_PRT" hidden="1">'[38]4'!$E$23:$H$26,'[38]4'!$E$28:$I$29,'[38]4'!$E$32:$I$36,'[38]4'!$E$38:$I$40,'[38]4'!$E$42:$I$53,'[38]4'!$E$55:$I$56,'[38]4'!$E$58:$I$63</definedName>
    <definedName name="P1_SCOPE_SYS_SVOD" hidden="1">[40]Свод!$L$27:$N$37,[40]Свод!$L$39:$N$51,[40]Свод!$L$53:$N$66,[40]Свод!$L$68:$N$73,[40]Свод!$L$75:$N$89,[40]Свод!$L$91:$N$101,[40]Свод!$L$103:$N$111</definedName>
    <definedName name="P1_SCOPE_TAR" hidden="1">[40]Свод!$G$27:$AA$37,[40]Свод!$G$39:$AA$51,[40]Свод!$G$53:$AA$66,[40]Свод!$G$68:$AA$73,[40]Свод!$G$75:$AA$89,[40]Свод!$G$91:$AA$101,[40]Свод!$G$103:$AA$111</definedName>
    <definedName name="P1_SCOPE_TAR_OLD" hidden="1">[40]Свод!$H$27:$H$37,[40]Свод!$H$39:$H$51,[40]Свод!$H$53:$H$66,[40]Свод!$H$68:$H$73,[40]Свод!$H$75:$H$89,[40]Свод!$H$91:$H$101,[40]Свод!$H$103:$H$108</definedName>
    <definedName name="P1_SET_PROT" localSheetId="4">[41]сети2008!$G$41:$AZ$43,[41]сети2008!$G$39:$AZ$39,[41]сети2008!$G$35:$AZ$36,[41]сети2008!$G$31:$AZ$32,[41]сети2008!$G$27:$AZ$29,[41]сети2008!$G$25:$AZ$25</definedName>
    <definedName name="P1_SET_PROT" hidden="1">#REF!,#REF!,#REF!,#REF!,#REF!,#REF!,#REF!</definedName>
    <definedName name="P1_SET_PRT" localSheetId="4">[41]сети2008!$G$11:$AZ$12,[41]сети2008!$G$14:$AZ$15,[41]сети2008!$G$17:$AZ$21,[41]сети2008!$G$25:$AZ$25,[41]сети2008!$G$27:$AZ$29,[41]сети2008!$G$31:$AZ$32,[41]сети2008!$G$35:$AZ$36</definedName>
    <definedName name="P1_SET_PRT" hidden="1">#REF!,#REF!,#REF!,#REF!,#REF!,#REF!,#REF!</definedName>
    <definedName name="P1_T1?axis?ПРД2?2005" hidden="1">#REF!,#REF!,#REF!,#REF!,#REF!,#REF!,#REF!</definedName>
    <definedName name="P1_T1?axis?ПРД2?2006" hidden="1">#REF!,#REF!,#REF!,#REF!,#REF!,#REF!,#REF!</definedName>
    <definedName name="P1_T1?Data" hidden="1">#REF!,#REF!,#REF!,#REF!,#REF!,#REF!,#REF!</definedName>
    <definedName name="P1_T1?Fuel_type" hidden="1">#REF!,#REF!,#REF!,#REF!,#REF!,#REF!,#REF!,#REF!,#REF!,#REF!,#REF!</definedName>
    <definedName name="P1_T1?L1.1.1" hidden="1">#REF!,#REF!,#REF!,#REF!,#REF!,#REF!,#REF!</definedName>
    <definedName name="P1_T1?L1.1.1.1" hidden="1">#REF!,#REF!,#REF!,#REF!,#REF!,#REF!,#REF!</definedName>
    <definedName name="P1_T1?L1.1.2" hidden="1">#REF!,#REF!,#REF!,#REF!,#REF!,#REF!,#REF!</definedName>
    <definedName name="P1_T1?L1.1.2.1" hidden="1">#REF!,#REF!,#REF!,#REF!,#REF!,#REF!,#REF!</definedName>
    <definedName name="P1_T1?L1.1.2.1.1" hidden="1">#REF!,#REF!,#REF!,#REF!,#REF!,#REF!,#REF!</definedName>
    <definedName name="P1_T1?L1.1.2.1.2" hidden="1">#REF!,#REF!,#REF!,#REF!,#REF!,#REF!,#REF!</definedName>
    <definedName name="P1_T1?L1.1.2.1.3" hidden="1">#REF!,#REF!,#REF!,#REF!,#REF!,#REF!,#REF!</definedName>
    <definedName name="P1_T1?L1.1.2.2" hidden="1">#REF!,#REF!,#REF!,#REF!,#REF!,#REF!,#REF!</definedName>
    <definedName name="P1_T1?L1.1.2.3" hidden="1">#REF!,#REF!,#REF!,#REF!,#REF!,#REF!,#REF!</definedName>
    <definedName name="P1_T1?L1.1.2.4" hidden="1">#REF!,#REF!,#REF!,#REF!,#REF!,#REF!,#REF!</definedName>
    <definedName name="P1_T1?L1.1.2.5" hidden="1">#REF!,#REF!,#REF!,#REF!,#REF!,#REF!,#REF!</definedName>
    <definedName name="P1_T1?L1.1.2.6" hidden="1">#REF!,#REF!,#REF!,#REF!,#REF!,#REF!,#REF!</definedName>
    <definedName name="P1_T1?L1.1.2.7" hidden="1">#REF!,#REF!,#REF!,#REF!,#REF!,#REF!,#REF!</definedName>
    <definedName name="P1_T1?L1.1.2.7.1" hidden="1">#REF!,#REF!,#REF!,#REF!,#REF!,#REF!,#REF!</definedName>
    <definedName name="P1_T1?M1" hidden="1">#REF!,#REF!,#REF!,#REF!,#REF!,#REF!,#REF!,#REF!,#REF!,#REF!,#REF!</definedName>
    <definedName name="P1_T1?M2" hidden="1">#REF!,#REF!,#REF!,#REF!,#REF!,#REF!,#REF!,#REF!,#REF!,#REF!,#REF!</definedName>
    <definedName name="P1_T1?unit?ГКАЛ" hidden="1">#REF!,#REF!,#REF!,#REF!,#REF!,#REF!,#REF!</definedName>
    <definedName name="P1_T1?unit?РУБ.ГКАЛ" hidden="1">#REF!,#REF!,#REF!,#REF!,#REF!,#REF!,#REF!</definedName>
    <definedName name="P1_T1?unit?РУБ.ТОНН" hidden="1">#REF!,#REF!,#REF!,#REF!,#REF!,#REF!,#REF!,#REF!,#REF!,#REF!,#REF!</definedName>
    <definedName name="P1_T1?unit?СТР" hidden="1">#REF!,#REF!,#REF!,#REF!,#REF!,#REF!,#REF!</definedName>
    <definedName name="P1_T1?unit?ТОНН" hidden="1">#REF!,#REF!,#REF!,#REF!,#REF!,#REF!,#REF!,#REF!,#REF!,#REF!,#REF!</definedName>
    <definedName name="P1_T1?unit?ТРУБ" hidden="1">#REF!,#REF!,#REF!,#REF!,#REF!,#REF!,#REF!</definedName>
    <definedName name="P1_T1_Protect" hidden="1">#REF!,#REF!,#REF!,#REF!,#REF!,#REF!</definedName>
    <definedName name="P1_T16?axis?R?ДОГОВОР" hidden="1">'[42]16'!$E$76:$M$76,'[42]16'!$E$8:$M$8,'[42]16'!$E$12:$M$12,'[42]16'!$E$52:$M$52,'[42]16'!$E$16:$M$16,'[42]16'!$E$64:$M$64,'[42]16'!$E$84:$M$85,'[42]16'!$E$48:$M$48,'[42]16'!$E$80:$M$80,'[42]16'!$E$72:$M$72,'[42]16'!$E$44:$M$44</definedName>
    <definedName name="P1_T16?axis?R?ДОГОВОР?" hidden="1">'[42]16'!$A$76,'[42]16'!$A$84:$A$85,'[42]16'!$A$72,'[42]16'!$A$80,'[42]16'!$A$68,'[42]16'!$A$64,'[42]16'!$A$60,'[42]16'!$A$56,'[42]16'!$A$52,'[42]16'!$A$48,'[42]16'!$A$44,'[42]16'!$A$40,'[42]16'!$A$36,'[42]16'!$A$32,'[42]16'!$A$28,'[42]16'!$A$24,'[42]16'!$A$20</definedName>
    <definedName name="P1_T16?L1" hidden="1">'[42]16'!$A$74:$M$74,'[42]16'!$A$14:$M$14,'[42]16'!$A$10:$M$10,'[42]16'!$A$50:$M$50,'[42]16'!$A$6:$M$6,'[42]16'!$A$62:$M$62,'[42]16'!$A$78:$M$78,'[42]16'!$A$46:$M$46,'[42]16'!$A$82:$M$82,'[42]16'!$A$70:$M$70,'[42]16'!$A$42:$M$42</definedName>
    <definedName name="P1_T16?L1.x" hidden="1">'[42]16'!$A$76:$M$76,'[42]16'!$A$16:$M$16,'[42]16'!$A$12:$M$12,'[42]16'!$A$52:$M$52,'[42]16'!$A$8:$M$8,'[42]16'!$A$64:$M$64,'[42]16'!$A$80:$M$80,'[42]16'!$A$48:$M$48,'[42]16'!$A$84:$M$85,'[42]16'!$A$72:$M$72,'[42]16'!$A$44:$M$44</definedName>
    <definedName name="P1_T16_Protect" hidden="1">#REF!,#REF!,#REF!,#REF!,#REF!,#REF!,#REF!,#REF!</definedName>
    <definedName name="P1_T17?L4">'[28]29'!$J$18:$J$25,'[28]29'!$G$18:$G$25,'[28]29'!$G$35:$G$42,'[28]29'!$J$35:$J$42,'[28]29'!$G$60,'[28]29'!$J$60,'[28]29'!$M$60,'[28]29'!$P$60,'[28]29'!$P$18:$P$25,'[28]29'!$G$9:$G$16</definedName>
    <definedName name="P1_T17?unit?РУБ.ГКАЛ">'[28]29'!$F$44:$F$51,'[28]29'!$I$44:$I$51,'[28]29'!$L$44:$L$51,'[28]29'!$F$18:$F$25,'[28]29'!$I$60,'[28]29'!$L$60,'[28]29'!$O$60,'[28]29'!$F$60,'[28]29'!$F$9:$F$16,'[28]29'!$I$9:$I$16</definedName>
    <definedName name="P1_T17?unit?ТГКАЛ">'[28]29'!$M$18:$M$25,'[28]29'!$J$18:$J$25,'[28]29'!$G$18:$G$25,'[28]29'!$G$35:$G$42,'[28]29'!$J$35:$J$42,'[28]29'!$G$60,'[28]29'!$J$60,'[28]29'!$M$60,'[28]29'!$P$60,'[28]29'!$G$9:$G$16</definedName>
    <definedName name="P1_T17_Protection">'[28]29'!$O$47:$P$51,'[28]29'!$L$47:$M$51,'[28]29'!$L$53:$M$53,'[28]29'!$L$55:$M$59,'[28]29'!$O$53:$P$53,'[28]29'!$O$55:$P$59,'[28]29'!$F$12:$G$16,'[28]29'!$F$10:$G$10</definedName>
    <definedName name="P1_T18.2_Protect" hidden="1">'[43]18.2'!$F$12:$J$19,'[43]18.2'!$F$22:$J$25,'[43]18.2'!$B$28:$J$30,'[43]18.2'!$F$32:$J$32,'[43]18.2'!$B$34:$J$38,'[43]18.2'!$F$42:$J$47,'[43]18.2'!$F$54:$J$54</definedName>
    <definedName name="P1_T2.1?Protection">'[44]2007 (Min)'!$G$34:$H$35,'[44]2007 (Min)'!$K$34:$L$35,'[44]2007 (Min)'!$O$34:$P$35,'[44]2007 (Min)'!$G$38:$H$38,'[44]2007 (Min)'!$K$38:$L$38</definedName>
    <definedName name="P1_T2.2_DiapProt">'[44]2007 (Max)'!$G$44:$H$44,'[44]2007 (Max)'!$G$47:$H$47,'[44]2007 (Max)'!$K$44:$L$44,'[44]2007 (Max)'!$K$47:$L$47,'[44]2007 (Max)'!$O$44:$P$44</definedName>
    <definedName name="P1_T20_Protection" hidden="1">'[28]20'!$E$4:$H$4,'[28]20'!$E$13:$H$13,'[28]20'!$E$16:$H$17,'[28]20'!$E$19:$H$19,'[28]20'!$J$4:$M$4,'[28]20'!$J$8:$M$11,'[28]20'!$J$13:$M$13,'[28]20'!$J$16:$M$17,'[28]20'!$J$19:$M$19</definedName>
    <definedName name="P1_T21_Protection">'[28]21'!$O$31:$S$33,'[28]21'!$E$11,'[28]21'!$G$11:$K$11,'[28]21'!$M$11,'[28]21'!$O$11:$S$11,'[28]21'!$E$14:$E$16,'[28]21'!$G$14:$K$16,'[28]21'!$M$14:$M$16,'[28]21'!$O$14:$S$16</definedName>
    <definedName name="P1_T23_Protection">'[28]23'!$F$9:$J$25,'[28]23'!$O$9:$P$25,'[28]23'!$A$32:$A$34,'[28]23'!$F$32:$J$34,'[28]23'!$O$32:$P$34,'[28]23'!$A$37:$A$53,'[28]23'!$F$37:$J$53,'[28]23'!$O$37:$P$53</definedName>
    <definedName name="P1_T24_Data" hidden="1">#REF!,#REF!,#REF!,#REF!,#REF!,#REF!,#REF!,#REF!</definedName>
    <definedName name="P1_T25_protection">'[28]25'!$G$8:$J$21,'[28]25'!$G$24:$J$28,'[28]25'!$G$30:$J$33,'[28]25'!$G$35:$J$37,'[28]25'!$G$41:$J$42,'[28]25'!$L$8:$O$21,'[28]25'!$L$24:$O$28,'[28]25'!$L$30:$O$33</definedName>
    <definedName name="P1_T26_Protection">'[28]26'!$B$34:$B$36,'[28]26'!$F$8:$I$8,'[28]26'!$F$10:$I$11,'[28]26'!$F$13:$I$15,'[28]26'!$F$18:$I$19,'[28]26'!$F$22:$I$24,'[28]26'!$F$26:$I$26,'[28]26'!$F$29:$I$32</definedName>
    <definedName name="P1_T27_Protection">'[28]27'!$B$34:$B$36,'[28]27'!$F$8:$I$8,'[28]27'!$F$10:$I$11,'[28]27'!$F$13:$I$15,'[28]27'!$F$18:$I$19,'[28]27'!$F$22:$I$24,'[28]27'!$F$26:$I$26,'[28]27'!$F$29:$I$32</definedName>
    <definedName name="P1_T28?axis?R?ПЭ">'[28]28'!$D$16:$I$18,'[28]28'!$D$22:$I$24,'[28]28'!$D$28:$I$30,'[28]28'!$D$37:$I$39,'[28]28'!$D$42:$I$44,'[28]28'!$D$48:$I$50,'[28]28'!$D$54:$I$56,'[28]28'!$D$63:$I$65</definedName>
    <definedName name="P1_T28?axis?R?ПЭ?">'[28]28'!$B$16:$B$18,'[28]28'!$B$22:$B$24,'[28]28'!$B$28:$B$30,'[28]28'!$B$37:$B$39,'[28]28'!$B$42:$B$44,'[28]28'!$B$48:$B$50,'[28]28'!$B$54:$B$56,'[28]28'!$B$63:$B$65</definedName>
    <definedName name="P1_T28?Data">'[28]28'!$G$242:$H$265,'[28]28'!$D$242:$E$265,'[28]28'!$G$216:$H$239,'[28]28'!$D$268:$E$292,'[28]28'!$G$268:$H$292,'[28]28'!$D$216:$E$239,'[28]28'!$G$190:$H$213</definedName>
    <definedName name="P1_T28_Protection">'[28]28'!$B$74:$B$76,'[28]28'!$B$80:$B$82,'[28]28'!$B$89:$B$91,'[28]28'!$B$94:$B$96,'[28]28'!$B$100:$B$102,'[28]28'!$B$106:$B$108,'[28]28'!$B$115:$B$117,'[28]28'!$B$120:$B$122</definedName>
    <definedName name="P1_T4_Protect" hidden="1">#REF!,#REF!,#REF!,#REF!,#REF!,#REF!,#REF!,#REF!,#REF!</definedName>
    <definedName name="P1_T6_Protect">#REF!,#REF!,#REF!,#REF!,#REF!,#REF!,#REF!,#REF!,#REF!</definedName>
    <definedName name="P10_SCOPE_FULL_LOAD" hidden="1">#REF!,#REF!,#REF!,#REF!,#REF!,#REF!</definedName>
    <definedName name="P10_T1?unit?ТРУБ" hidden="1">#REF!,#REF!,#REF!,#REF!,#REF!,#REF!,#REF!</definedName>
    <definedName name="P10_T1_Protect">#REF!,#REF!,#REF!,#REF!,#REF!</definedName>
    <definedName name="P10_T28_Protection">'[28]28'!$G$167:$H$169,'[28]28'!$D$172:$E$174,'[28]28'!$G$172:$H$174,'[28]28'!$D$178:$E$180,'[28]28'!$G$178:$H$181,'[28]28'!$D$184:$E$186,'[28]28'!$G$184:$H$186</definedName>
    <definedName name="P11_SCOPE_FULL_LOAD" hidden="1">#REF!,#REF!,#REF!,#REF!,#REF!</definedName>
    <definedName name="P11_T1?unit?ТРУБ" hidden="1">#REF!,#REF!,#REF!,#REF!,#REF!,#REF!,#REF!</definedName>
    <definedName name="P11_T1_Protect">#REF!,#REF!,#REF!,#REF!,#REF!</definedName>
    <definedName name="P11_T28_Protection">'[28]28'!$D$193:$E$195,'[28]28'!$G$193:$H$195,'[28]28'!$D$198:$E$200,'[28]28'!$G$198:$H$200,'[28]28'!$D$204:$E$206,'[28]28'!$G$204:$H$206,'[28]28'!$D$210:$E$212,'[28]28'!$B$68:$B$70</definedName>
    <definedName name="P12_SCOPE_FULL_LOAD" hidden="1">#REF!,#REF!,#REF!,#REF!,#REF!,#REF!</definedName>
    <definedName name="P12_T1?unit?ТРУБ" hidden="1">#REF!,#REF!,#REF!,#REF!,#REF!,#REF!,#REF!,P1_T1?unit?ТРУБ</definedName>
    <definedName name="P12_T1_Protect">#REF!,#REF!,#REF!,#REF!,#REF!</definedName>
    <definedName name="P12_T28_Protection" localSheetId="4">[0]!P1_T28_Protection,[0]!P2_T28_Protection,[0]!P3_T28_Protection,[0]!P4_T28_Protection,[0]!P5_T28_Protection,[0]!P6_T28_Protection,[0]!P7_T28_Protection,[0]!P8_T28_Protection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>#REF!,#REF!,#REF!,#REF!,#REF!</definedName>
    <definedName name="P14_SCOPE_FULL_LOAD" hidden="1">#REF!,#REF!,#REF!,#REF!,#REF!,#REF!</definedName>
    <definedName name="P14_T1_Protect">#REF!,#REF!,#REF!,#REF!,#REF!</definedName>
    <definedName name="P15_SCOPE_FULL_LOAD" hidden="1">#REF!,#REF!,#REF!,#REF!,#REF!,P1_SCOPE_FULL_LOAD</definedName>
    <definedName name="P15_T1_Protect" hidden="1">#REF!,#REF!,#REF!,#REF!,#REF!</definedName>
    <definedName name="P16_SCOPE_FULL_LOAD" localSheetId="4" hidden="1">[0]!P2_SCOPE_FULL_LOAD,[0]!P3_SCOPE_FULL_LOAD,[0]!P4_SCOPE_FULL_LOAD,[0]!P5_SCOPE_FULL_LOAD,[0]!P6_SCOPE_FULL_LOAD,[0]!P7_SCOPE_FULL_LOAD,[0]!P8_SCOPE_FULL_LOAD</definedName>
    <definedName name="P16_SCOPE_FULL_LOAD" hidden="1">P2_SCOPE_FULL_LOAD,P3_SCOPE_FULL_LOAD,P4_SCOPE_FULL_LOAD,P5_SCOPE_FULL_LOAD,P6_SCOPE_FULL_LOAD,P7_SCOPE_FULL_LOAD,P8_SCOPE_FULL_LOAD</definedName>
    <definedName name="P16_T1_Protect" hidden="1">#REF!,#REF!,#REF!,#REF!,#REF!,#REF!</definedName>
    <definedName name="P17_SCOPE_FULL_LOAD" localSheetId="4" hidden="1">[0]!P9_SCOPE_FULL_LOAD,[0]!P10_SCOPE_FULL_LOAD,[0]!P11_SCOPE_FULL_LOAD,[0]!P12_SCOPE_FULL_LOAD,[0]!P13_SCOPE_FULL_LOAD,[0]!P14_SCOPE_FULL_LOAD,[0]!P15_SCOPE_FULL_LOAD</definedName>
    <definedName name="P17_SCOPE_FULL_LOAD" hidden="1">P9_SCOPE_FULL_LOAD,P10_SCOPE_FULL_LOAD,P11_SCOPE_FULL_LOAD,P12_SCOPE_FULL_LOAD,P13_SCOPE_FULL_LOAD,P14_SCOPE_FULL_LOAD,P15_SCOPE_FULL_LOAD</definedName>
    <definedName name="P17_T1_Protect" hidden="1">#REF!,#REF!,#REF!,#REF!,#REF!</definedName>
    <definedName name="P18_T1_Protect" hidden="1">#REF!,#REF!,#REF!,P1_T1_Protect,P2_T1_Protect,P3_T1_Protect,P4_T1_Protect</definedName>
    <definedName name="P19_T1_Protect" localSheetId="4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2_">#REF!</definedName>
    <definedName name="P2_dip" localSheetId="4" hidden="1">[34]FST5!$G$100:$G$116,[34]FST5!$G$118:$G$123,[34]FST5!$G$125:$G$126,[34]FST5!$G$128:$G$131,[34]FST5!$G$133,[34]FST5!$G$135:$G$139,[34]FST5!$G$141</definedName>
    <definedName name="P2_dip" hidden="1">[35]FST5!$G$100:$G$116,[35]FST5!$G$118:$G$123,[35]FST5!$G$125:$G$126,[35]FST5!$G$128:$G$131,[35]FST5!$G$133,[35]FST5!$G$135:$G$139,[35]FST5!$G$141</definedName>
    <definedName name="P2_SC_CLR" localSheetId="4" hidden="1">#REF!,#REF!,#REF!,#REF!,#REF!</definedName>
    <definedName name="P2_SC_CLR" hidden="1">#REF!,#REF!,#REF!,#REF!,#REF!</definedName>
    <definedName name="P2_SC22" hidden="1">#REF!,#REF!,#REF!,#REF!,#REF!,#REF!,#REF!</definedName>
    <definedName name="P2_SCOPE_16_PRT" localSheetId="4" hidden="1">'[37]17'!$E$38:$I$38,'[37]17'!$E$41:$I$41,'[37]17'!$E$45:$I$47,'[37]17'!$E$49:$I$49,'[37]17'!$E$53:$I$54,'[37]17'!$E$56:$I$57,'[37]17'!$E$59:$I$59,'[37]17'!$E$9:$I$13</definedName>
    <definedName name="P2_SCOPE_16_PRT" hidden="1">'[38]17'!$E$38:$I$38,'[38]17'!$E$41:$I$41,'[38]17'!$E$45:$I$47,'[38]17'!$E$49:$I$49,'[38]17'!$E$53:$I$54,'[38]17'!$E$56:$I$57,'[38]17'!$E$59:$I$59,'[38]17'!$E$9:$I$13</definedName>
    <definedName name="P2_SCOPE_4_PRT" localSheetId="4" hidden="1">'[37]24'!$P$25:$S$25,'[37]24'!$P$27:$S$31,'[37]24'!$U$14:$X$20,'[37]24'!$U$23:$X$23,'[37]24'!$U$25:$X$25,'[37]24'!$U$27:$X$31,'[37]24'!$Z$14:$AC$20,'[37]24'!$Z$23:$AC$23,'[37]24'!$Z$25:$AC$25</definedName>
    <definedName name="P2_SCOPE_4_PRT" hidden="1">'[38]24'!$P$25:$S$25,'[38]24'!$P$27:$S$31,'[38]24'!$U$14:$X$20,'[38]24'!$U$23:$X$23,'[38]24'!$U$25:$X$25,'[38]24'!$U$27:$X$31,'[38]24'!$Z$14:$AC$20,'[38]24'!$Z$23:$AC$23,'[38]24'!$Z$25:$AC$25</definedName>
    <definedName name="P2_SCOPE_5_PRT" localSheetId="4" hidden="1">[37]Лист2!$P$25:$S$25,[37]Лист2!$P$27:$S$31,[37]Лист2!$U$14:$X$21,[37]Лист2!$U$23:$X$23,[37]Лист2!$U$25:$X$25,[37]Лист2!$U$27:$X$31,[37]Лист2!$Z$14:$AC$21,[37]Лист2!$Z$23:$AC$23,[37]Лист2!$Z$25:$AC$25</definedName>
    <definedName name="P2_SCOPE_5_PRT" hidden="1">[38]Лист2!$P$25:$S$25,[38]Лист2!$P$27:$S$31,[38]Лист2!$U$14:$X$21,[38]Лист2!$U$23:$X$23,[38]Лист2!$U$25:$X$25,[38]Лист2!$U$27:$X$31,[38]Лист2!$Z$14:$AC$21,[38]Лист2!$Z$23:$AC$23,[38]Лист2!$Z$25:$AC$25</definedName>
    <definedName name="P2_SCOPE_CORR" localSheetId="4" hidden="1">#REF!,#REF!,#REF!,#REF!,#REF!,#REF!,#REF!,#REF!</definedName>
    <definedName name="P2_SCOPE_CORR" hidden="1">#REF!,#REF!,#REF!,#REF!,#REF!,#REF!,#REF!,#REF!</definedName>
    <definedName name="P2_SCOPE_F1_PRT" localSheetId="4" hidden="1">'[37]Ф-2 (для АО-энерго)'!$D$56:$E$59,'[37]Ф-2 (для АО-энерго)'!$D$34:$E$50,'[37]Ф-2 (для АО-энерго)'!$D$32:$E$32,'[37]Ф-2 (для АО-энерго)'!$D$23:$E$30</definedName>
    <definedName name="P2_SCOPE_F1_PRT" hidden="1">'[38]Ф-2 (для АО-энерго)'!$D$56:$E$59,'[38]Ф-2 (для АО-энерго)'!$D$34:$E$50,'[38]Ф-2 (для АО-энерго)'!$D$32:$E$32,'[38]Ф-2 (для АО-энерго)'!$D$23:$E$30</definedName>
    <definedName name="P2_SCOPE_F2_PRT" localSheetId="4" hidden="1">[37]свод!$D$52:$G$54,[37]свод!$C$21:$E$42,[37]свод!$A$12:$E$12,[37]свод!$C$8:$E$11</definedName>
    <definedName name="P2_SCOPE_F2_PRT" hidden="1">[38]свод!$D$52:$G$54,[38]свод!$C$21:$E$42,[38]свод!$A$12:$E$12,[38]свод!$C$8:$E$11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localSheetId="4" hidden="1">'[37]25'!$N$14:$N$25,'[37]25'!$N$27:$N$31,'[37]25'!$J$27:$K$31,'[37]25'!$F$27:$H$31,'[37]25'!$F$33:$H$37</definedName>
    <definedName name="P2_SCOPE_PER_PRT" hidden="1">'[38]25'!$N$14:$N$25,'[38]25'!$N$27:$N$31,'[38]25'!$J$27:$K$31,'[38]25'!$F$27:$H$31,'[38]25'!$F$33:$H$37</definedName>
    <definedName name="P2_SCOPE_SAVE2" hidden="1">#REF!,#REF!,#REF!,#REF!,#REF!,#REF!</definedName>
    <definedName name="P2_SCOPE_SV_PRT" localSheetId="4" hidden="1">'[37]4'!$E$72:$I$79,'[37]4'!$E$81:$I$81,'[37]4'!$E$85:$H$88,'[37]4'!$E$90:$I$90,'[37]4'!$E$107:$I$112,'[37]4'!$E$114:$I$117,'[37]4'!$E$124:$H$127</definedName>
    <definedName name="P2_SCOPE_SV_PRT" hidden="1">'[38]4'!$E$72:$I$79,'[38]4'!$E$81:$I$81,'[38]4'!$E$85:$H$88,'[38]4'!$E$90:$I$90,'[38]4'!$E$107:$I$112,'[38]4'!$E$114:$I$117,'[38]4'!$E$124:$H$127</definedName>
    <definedName name="P2_SCOPE_TAR_OLD" hidden="1">[40]Свод!$W$8:$W$25,[40]Свод!$W$27:$W$37,[40]Свод!$W$39:$W$51,[40]Свод!$W$53:$W$66,[40]Свод!$W$68:$W$73,[40]Свод!$W$75:$W$89,[40]Свод!$W$91:$W$101</definedName>
    <definedName name="P2_T1?axis?ПРД2?2005" hidden="1">#REF!,#REF!,#REF!,#REF!,#REF!,#REF!,#REF!</definedName>
    <definedName name="P2_T1?axis?ПРД2?2006" hidden="1">#REF!,#REF!,#REF!,#REF!,#REF!,#REF!,#REF!</definedName>
    <definedName name="P2_T1?Data" hidden="1">#REF!,#REF!,#REF!,#REF!,#REF!,#REF!,#REF!</definedName>
    <definedName name="P2_T1?L1.1.1" hidden="1">#REF!,#REF!,#REF!,#REF!,#REF!,#REF!,#REF!</definedName>
    <definedName name="P2_T1?L1.1.1.1" hidden="1">#REF!,#REF!,#REF!,#REF!,#REF!,#REF!,#REF!</definedName>
    <definedName name="P2_T1?L1.1.2" hidden="1">#REF!,#REF!,#REF!,#REF!,#REF!,#REF!,#REF!</definedName>
    <definedName name="P2_T1?L1.1.2.1" hidden="1">#REF!,#REF!,#REF!,#REF!,#REF!,#REF!,#REF!</definedName>
    <definedName name="P2_T1?L1.1.2.1.1" hidden="1">#REF!,#REF!,#REF!,#REF!,#REF!,#REF!,#REF!</definedName>
    <definedName name="P2_T1?L1.1.2.1.2" hidden="1">#REF!,#REF!,#REF!,#REF!,#REF!,#REF!,#REF!</definedName>
    <definedName name="P2_T1?L1.1.2.1.3" hidden="1">#REF!,#REF!,#REF!,#REF!,#REF!,#REF!,#REF!</definedName>
    <definedName name="P2_T1?L1.1.2.2" hidden="1">#REF!,#REF!,#REF!,#REF!,#REF!,#REF!,#REF!</definedName>
    <definedName name="P2_T1?L1.1.2.3" hidden="1">#REF!,#REF!,#REF!,#REF!,#REF!,#REF!,#REF!</definedName>
    <definedName name="P2_T1?L1.1.2.4" hidden="1">#REF!,#REF!,#REF!,#REF!,#REF!,#REF!,#REF!</definedName>
    <definedName name="P2_T1?L1.1.2.5" hidden="1">#REF!,#REF!,#REF!,#REF!,#REF!,#REF!,#REF!</definedName>
    <definedName name="P2_T1?L1.1.2.6" hidden="1">#REF!,#REF!,#REF!,#REF!,#REF!,#REF!,#REF!</definedName>
    <definedName name="P2_T1?L1.1.2.7" hidden="1">#REF!,#REF!,#REF!,#REF!,#REF!,#REF!,#REF!</definedName>
    <definedName name="P2_T1?L1.1.2.7.1" hidden="1">#REF!,#REF!,#REF!,#REF!,#REF!,#REF!,#REF!</definedName>
    <definedName name="P2_T1?M1" hidden="1">#REF!,#REF!,#REF!,#REF!,#REF!,#REF!,#REF!,#REF!,#REF!,#REF!,#REF!</definedName>
    <definedName name="P2_T1?M2" hidden="1">#REF!,#REF!,#REF!,#REF!,#REF!,#REF!,#REF!,#REF!,#REF!,#REF!,#REF!</definedName>
    <definedName name="P2_T1?unit?ГКАЛ" hidden="1">#REF!,#REF!,#REF!,#REF!,#REF!,#REF!,#REF!</definedName>
    <definedName name="P2_T1?unit?РУБ.ГКАЛ" hidden="1">#REF!,#REF!,#REF!,#REF!,#REF!,#REF!,#REF!</definedName>
    <definedName name="P2_T1?unit?РУБ.ТОНН" hidden="1">#REF!,#REF!,#REF!,#REF!,#REF!,#REF!,#REF!,#REF!,#REF!,#REF!,#REF!</definedName>
    <definedName name="P2_T1?unit?СТР" hidden="1">#REF!,#REF!,#REF!,#REF!,#REF!,#REF!,#REF!</definedName>
    <definedName name="P2_T1?unit?ТОНН" hidden="1">#REF!,#REF!,#REF!,#REF!,#REF!,#REF!,#REF!,#REF!,#REF!,#REF!,#REF!</definedName>
    <definedName name="P2_T1?unit?ТРУБ" hidden="1">#REF!,#REF!,#REF!,#REF!,#REF!,#REF!,#REF!</definedName>
    <definedName name="P2_T1_Protect" hidden="1">#REF!,#REF!,#REF!,#REF!,#REF!,#REF!</definedName>
    <definedName name="P2_T17?L4">'[28]29'!$J$9:$J$16,'[28]29'!$M$9:$M$16,'[28]29'!$P$9:$P$16,'[28]29'!$G$44:$G$51,'[28]29'!$J$44:$J$51,'[28]29'!$M$44:$M$51,'[28]29'!$M$35:$M$42,'[28]29'!$P$35:$P$42,'[28]29'!$P$44:$P$51</definedName>
    <definedName name="P2_T17?unit?РУБ.ГКАЛ">'[28]29'!$I$18:$I$25,'[28]29'!$L$9:$L$16,'[28]29'!$L$18:$L$25,'[28]29'!$O$9:$O$16,'[28]29'!$F$35:$F$42,'[28]29'!$I$35:$I$42,'[28]29'!$L$35:$L$42,'[28]29'!$O$35:$O$51</definedName>
    <definedName name="P2_T17?unit?ТГКАЛ">'[28]29'!$J$9:$J$16,'[28]29'!$M$9:$M$16,'[28]29'!$P$9:$P$16,'[28]29'!$M$35:$M$42,'[28]29'!$P$35:$P$42,'[28]29'!$G$44:$G$51,'[28]29'!$J$44:$J$51,'[28]29'!$M$44:$M$51,'[28]29'!$P$44:$P$51</definedName>
    <definedName name="P2_T17_Protection">'[28]29'!$F$19:$G$19,'[28]29'!$F$21:$G$25,'[28]29'!$F$27:$G$27,'[28]29'!$F$29:$G$33,'[28]29'!$F$36:$G$36,'[28]29'!$F$38:$G$42,'[28]29'!$F$45:$G$45,'[28]29'!$F$47:$G$51</definedName>
    <definedName name="P2_T2.1?Protection">'[44]2007 (Min)'!$G$40:$H$42,'[44]2007 (Min)'!$K$40:$L$42,'[44]2007 (Min)'!$O$40:$P$42,'[44]2007 (Min)'!$G$47:$H$47,'[44]2007 (Min)'!$K$47:$L$47</definedName>
    <definedName name="P2_T2.2?Protection">'[44]2007 (Max)'!$G$17:$H$21,'[44]2007 (Max)'!$K$17:$L$21,'[44]2007 (Max)'!$O$17:$P$21,'[44]2007 (Max)'!$G$25:$H$25,'[44]2007 (Max)'!$K$25:$L$25</definedName>
    <definedName name="P2_T21_Protection">'[28]21'!$E$20:$E$22,'[28]21'!$G$20:$K$22,'[28]21'!$M$20:$M$22,'[28]21'!$O$20:$S$22,'[28]21'!$E$26:$E$28,'[28]21'!$G$26:$K$28,'[28]21'!$M$26:$M$28,'[28]21'!$O$26:$S$28</definedName>
    <definedName name="P2_T25_protection">'[28]25'!$L$35:$O$37,'[28]25'!$L$41:$O$42,'[28]25'!$Q$8:$T$21,'[28]25'!$Q$24:$T$28,'[28]25'!$Q$30:$T$33,'[28]25'!$Q$35:$T$37,'[28]25'!$Q$41:$T$42,'[28]25'!$B$35:$B$37</definedName>
    <definedName name="P2_T26_Protection">'[28]26'!$F$34:$I$36,'[28]26'!$K$8:$N$8,'[28]26'!$K$10:$N$11,'[28]26'!$K$13:$N$15,'[28]26'!$K$18:$N$19,'[28]26'!$K$22:$N$24,'[28]26'!$K$26:$N$26,'[28]26'!$K$29:$N$32</definedName>
    <definedName name="P2_T27_Protection">'[28]27'!$F$34:$I$36,'[28]27'!$K$8:$N$8,'[28]27'!$K$10:$N$11,'[28]27'!$K$13:$N$15,'[28]27'!$K$18:$N$19,'[28]27'!$K$22:$N$24,'[28]27'!$K$26:$N$26,'[28]27'!$K$29:$N$32</definedName>
    <definedName name="P2_T28?axis?R?ПЭ">'[28]28'!$D$68:$I$70,'[28]28'!$D$74:$I$76,'[28]28'!$D$80:$I$82,'[28]28'!$D$89:$I$91,'[28]28'!$D$94:$I$96,'[28]28'!$D$100:$I$102,'[28]28'!$D$106:$I$108,'[28]28'!$D$115:$I$117</definedName>
    <definedName name="P2_T28?axis?R?ПЭ?">'[28]28'!$B$68:$B$70,'[28]28'!$B$74:$B$76,'[28]28'!$B$80:$B$82,'[28]28'!$B$89:$B$91,'[28]28'!$B$94:$B$96,'[28]28'!$B$100:$B$102,'[28]28'!$B$106:$B$108,'[28]28'!$B$115:$B$117</definedName>
    <definedName name="P2_T28_Protection">'[28]28'!$B$126:$B$128,'[28]28'!$B$132:$B$134,'[28]28'!$B$141:$B$143,'[28]28'!$B$146:$B$148,'[28]28'!$B$152:$B$154,'[28]28'!$B$158:$B$160,'[28]28'!$B$167:$B$169</definedName>
    <definedName name="P2_T4_Protect" hidden="1">#REF!,#REF!,#REF!,#REF!,#REF!,#REF!,#REF!,#REF!,#REF!</definedName>
    <definedName name="p3_">#REF!</definedName>
    <definedName name="P3_dip" localSheetId="4" hidden="1">[34]FST5!$G$143:$G$145,[34]FST5!$G$214:$G$217,[34]FST5!$G$219:$G$224,[34]FST5!$G$226,[34]FST5!$G$228,[34]FST5!$G$230,[34]FST5!$G$232,[34]FST5!$G$197:$G$212</definedName>
    <definedName name="P3_dip" hidden="1">[35]FST5!$G$143:$G$145,[35]FST5!$G$214:$G$217,[35]FST5!$G$219:$G$224,[35]FST5!$G$226,[35]FST5!$G$228,[35]FST5!$G$230,[35]FST5!$G$232,[35]FST5!$G$197:$G$212</definedName>
    <definedName name="P3_SC22" hidden="1">#REF!,#REF!,#REF!,#REF!,#REF!,#REF!</definedName>
    <definedName name="P3_SCOPE_F1_PRT" localSheetId="4" hidden="1">'[37]Ф-2 (для АО-энерго)'!$E$16:$E$17,'[37]Ф-2 (для АО-энерго)'!$C$4:$D$4,'[37]Ф-2 (для АО-энерго)'!$C$7:$E$10,'[37]Ф-2 (для АО-энерго)'!$A$11:$E$11</definedName>
    <definedName name="P3_SCOPE_F1_PRT" hidden="1">'[38]Ф-2 (для АО-энерго)'!$E$16:$E$17,'[38]Ф-2 (для АО-энерго)'!$C$4:$D$4,'[38]Ф-2 (для АО-энерго)'!$C$7:$E$10,'[38]Ф-2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localSheetId="4" hidden="1">'[37]25'!$J$33:$K$37,'[37]25'!$N$33:$N$37,'[37]25'!$F$39:$H$43,'[37]25'!$J$39:$K$43,'[37]25'!$N$39:$N$43</definedName>
    <definedName name="P3_SCOPE_PER_PRT" hidden="1">'[38]25'!$J$33:$K$37,'[38]25'!$N$33:$N$37,'[38]25'!$F$39:$H$43,'[38]25'!$J$39:$K$43,'[38]25'!$N$39:$N$43</definedName>
    <definedName name="P3_SCOPE_SV_PRT" localSheetId="4" hidden="1">'[37]4'!#REF!,'[37]4'!#REF!,'[37]4'!#REF!,'[37]4'!#REF!,'[37]4'!$E$15:$I$16,'[37]4'!$E$120:$I$121,'[37]4'!$E$18:$I$19</definedName>
    <definedName name="P3_SCOPE_SV_PRT" hidden="1">'[38]4'!#REF!,'[38]4'!#REF!,'[38]4'!#REF!,'[38]4'!#REF!,'[38]4'!$E$15:$I$16,'[38]4'!$E$120:$I$121,'[38]4'!$E$18:$I$19</definedName>
    <definedName name="P3_T1?axis?ПРД2?2005" hidden="1">#REF!,#REF!,#REF!,#REF!,#REF!,#REF!,#REF!</definedName>
    <definedName name="P3_T1?axis?ПРД2?2006" hidden="1">#REF!,#REF!,#REF!,#REF!,#REF!,#REF!,#REF!</definedName>
    <definedName name="P3_T1?Data" hidden="1">#REF!,#REF!,#REF!,#REF!,#REF!,#REF!,#REF!</definedName>
    <definedName name="P3_T1?L1.1.1" hidden="1">#REF!,#REF!,#REF!,#REF!,#REF!,#REF!,#REF!</definedName>
    <definedName name="P3_T1?L1.1.1.1" hidden="1">#REF!,#REF!,#REF!,#REF!,#REF!,#REF!,#REF!</definedName>
    <definedName name="P3_T1?L1.1.2" hidden="1">#REF!,#REF!,#REF!,#REF!,#REF!,#REF!,#REF!,P1_T1?L1.1.2</definedName>
    <definedName name="P3_T1?L1.1.2.1" hidden="1">#REF!,#REF!,#REF!,#REF!,#REF!,#REF!,#REF!</definedName>
    <definedName name="P3_T1?L1.1.2.1.1" hidden="1">#REF!,#REF!,#REF!,#REF!,#REF!,#REF!,#REF!</definedName>
    <definedName name="P3_T1?L1.1.2.1.2" hidden="1">#REF!,#REF!,#REF!,#REF!,#REF!,#REF!,#REF!</definedName>
    <definedName name="P3_T1?L1.1.2.1.3" hidden="1">#REF!,#REF!,#REF!,#REF!,#REF!,#REF!,#REF!</definedName>
    <definedName name="P3_T1?L1.1.2.2" hidden="1">#REF!,#REF!,#REF!,#REF!,#REF!,#REF!,#REF!</definedName>
    <definedName name="P3_T1?L1.1.2.3" hidden="1">#REF!,#REF!,#REF!,#REF!,#REF!,#REF!,#REF!</definedName>
    <definedName name="P3_T1?L1.1.2.4" hidden="1">#REF!,#REF!,#REF!,#REF!,#REF!,#REF!,#REF!</definedName>
    <definedName name="P3_T1?L1.1.2.5" hidden="1">#REF!,#REF!,#REF!,#REF!,#REF!,#REF!,#REF!</definedName>
    <definedName name="P3_T1?L1.1.2.6" hidden="1">#REF!,#REF!,#REF!,#REF!,#REF!,#REF!,#REF!</definedName>
    <definedName name="P3_T1?L1.1.2.7" hidden="1">#REF!,#REF!,#REF!,#REF!,#REF!,#REF!,#REF!</definedName>
    <definedName name="P3_T1?L1.1.2.7.1" hidden="1">#REF!,#REF!,#REF!,#REF!,#REF!,#REF!,#REF!</definedName>
    <definedName name="P3_T1?M1" hidden="1">#REF!,#REF!,#REF!,#REF!,#REF!,#REF!,#REF!,#REF!,#REF!,#REF!,#REF!</definedName>
    <definedName name="P3_T1?M2" hidden="1">#REF!,#REF!,#REF!,#REF!,#REF!,#REF!,#REF!,#REF!,#REF!,#REF!,#REF!</definedName>
    <definedName name="P3_T1?unit?ГКАЛ" hidden="1">#REF!,#REF!,#REF!,#REF!,#REF!,#REF!,#REF!</definedName>
    <definedName name="P3_T1?unit?РУБ.ГКАЛ" hidden="1">#REF!,#REF!,#REF!,#REF!,#REF!,#REF!,#REF!</definedName>
    <definedName name="P3_T1?unit?РУБ.ТОНН" hidden="1">#REF!,#REF!,#REF!,#REF!,#REF!,#REF!,#REF!,#REF!,#REF!,#REF!,#REF!</definedName>
    <definedName name="P3_T1?unit?СТР" hidden="1">#REF!,#REF!,#REF!,#REF!,#REF!,#REF!,#REF!</definedName>
    <definedName name="P3_T1?unit?ТОНН" hidden="1">#REF!,#REF!,#REF!,#REF!,#REF!,#REF!,#REF!,#REF!,#REF!,#REF!,#REF!</definedName>
    <definedName name="P3_T1?unit?ТРУБ" hidden="1">#REF!,#REF!,#REF!,#REF!,#REF!,#REF!,#REF!</definedName>
    <definedName name="P3_T1_Protect" hidden="1">#REF!,#REF!,#REF!,#REF!,#REF!</definedName>
    <definedName name="P3_T17_Protection">'[28]29'!$F$53:$G$53,'[28]29'!$F$55:$G$59,'[28]29'!$I$55:$J$59,'[28]29'!$I$53:$J$53,'[28]29'!$I$47:$J$51,'[28]29'!$I$45:$J$45,'[28]29'!$I$38:$J$42,'[28]29'!$I$36:$J$36</definedName>
    <definedName name="P3_T2.2?Protection">'[44]2007 (Max)'!$O$27:$P$31,'[44]2007 (Max)'!$G$34:$H$35,'[44]2007 (Max)'!$K$34:$L$35,'[44]2007 (Max)'!$O$34:$P$35,'[44]2007 (Max)'!$G$38:$H$38</definedName>
    <definedName name="P3_T2?Protection" hidden="1">#REF!,#REF!,#REF!,#REF!,#REF!,#REF!,#REF!</definedName>
    <definedName name="P3_T2_DiapProt" hidden="1">#REF!,#REF!,#REF!,#REF!,#REF!,#REF!,#REF!</definedName>
    <definedName name="P3_T21_Protection">'[28]21'!$E$31:$E$33,'[28]21'!$G$31:$K$33,'[28]21'!$B$14:$B$16,'[28]21'!$B$20:$B$22,'[28]21'!$B$26:$B$28,'[28]21'!$B$31:$B$33,'[28]21'!$M$31:$M$33,P1_T21_Protection</definedName>
    <definedName name="P3_T27_Protection">'[28]27'!$K$34:$N$36,'[28]27'!$P$8:$S$8,'[28]27'!$P$10:$S$11,'[28]27'!$P$13:$S$15,'[28]27'!$P$18:$S$19,'[28]27'!$P$22:$S$24,'[28]27'!$P$26:$S$26,'[28]27'!$P$29:$S$32</definedName>
    <definedName name="P3_T28?axis?R?ПЭ">'[28]28'!$D$120:$I$122,'[28]28'!$D$126:$I$128,'[28]28'!$D$132:$I$134,'[28]28'!$D$141:$I$143,'[28]28'!$D$146:$I$148,'[28]28'!$D$152:$I$154,'[28]28'!$D$158:$I$160</definedName>
    <definedName name="P3_T28?axis?R?ПЭ?">'[28]28'!$B$120:$B$122,'[28]28'!$B$126:$B$128,'[28]28'!$B$132:$B$134,'[28]28'!$B$141:$B$143,'[28]28'!$B$146:$B$148,'[28]28'!$B$152:$B$154,'[28]28'!$B$158:$B$160</definedName>
    <definedName name="P3_T28_Protection">'[28]28'!$B$172:$B$174,'[28]28'!$B$178:$B$180,'[28]28'!$B$184:$B$186,'[28]28'!$B$193:$B$195,'[28]28'!$B$198:$B$200,'[28]28'!$B$204:$B$206,'[28]28'!$B$210:$B$212</definedName>
    <definedName name="p4_">#REF!</definedName>
    <definedName name="P4_dip" localSheetId="4" hidden="1">[34]FST5!$G$70:$G$75,[34]FST5!$G$77:$G$78,[34]FST5!$G$80:$G$83,[34]FST5!$G$85,[34]FST5!$G$87:$G$91,[34]FST5!$G$93,[34]FST5!$G$95:$G$97,[34]FST5!$G$52:$G$68</definedName>
    <definedName name="P4_dip" hidden="1">[35]FST5!$G$70:$G$75,[35]FST5!$G$77:$G$78,[35]FST5!$G$80:$G$83,[35]FST5!$G$85,[35]FST5!$G$87:$G$91,[35]FST5!$G$93,[35]FST5!$G$95:$G$97,[35]FST5!$G$52:$G$68</definedName>
    <definedName name="P4_SCOPE_F1_PRT" localSheetId="4" hidden="1">'[37]Ф-2 (для АО-энерго)'!$C$13:$E$13,'[37]Ф-2 (для АО-энерго)'!$A$14:$E$14,'[37]Ф-2 (для АО-энерго)'!$C$23:$C$50,'[37]Ф-2 (для АО-энерго)'!$C$54:$C$95</definedName>
    <definedName name="P4_SCOPE_F1_PRT" hidden="1">'[38]Ф-2 (для АО-энерго)'!$C$13:$E$13,'[38]Ф-2 (для АО-энерго)'!$A$14:$E$14,'[38]Ф-2 (для АО-энерго)'!$C$23:$C$50,'[38]Ф-2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localSheetId="4" hidden="1">'[37]25'!$F$45:$H$49,'[37]25'!$J$45:$K$49,'[37]25'!$N$45:$N$49,'[37]25'!$F$53:$G$64,'[37]25'!$H$54:$H$58</definedName>
    <definedName name="P4_SCOPE_PER_PRT" hidden="1">'[38]25'!$F$45:$H$49,'[38]25'!$J$45:$K$49,'[38]25'!$N$45:$N$49,'[38]25'!$F$53:$G$64,'[38]25'!$H$54:$H$58</definedName>
    <definedName name="P4_T1?Data" hidden="1">#REF!,#REF!,#REF!,#REF!,#REF!,#REF!,#REF!</definedName>
    <definedName name="P4_T1?unit?ГКАЛ" hidden="1">#REF!,#REF!,#REF!,#REF!,#REF!,#REF!,#REF!</definedName>
    <definedName name="P4_T1?unit?РУБ.ГКАЛ" hidden="1">#REF!,#REF!,#REF!,#REF!,#REF!,#REF!,#REF!</definedName>
    <definedName name="P4_T1?unit?РУБ.ТОНН" hidden="1">#REF!,#REF!,#REF!,#REF!,#REF!,#REF!,#REF!,#REF!,#REF!,#REF!,#REF!</definedName>
    <definedName name="P4_T1?unit?СТР" hidden="1">#REF!,#REF!,#REF!,#REF!,#REF!,#REF!,#REF!</definedName>
    <definedName name="P4_T1?unit?ТОНН" hidden="1">#REF!,#REF!,#REF!,#REF!,#REF!,#REF!,#REF!,#REF!,#REF!,#REF!,#REF!</definedName>
    <definedName name="P4_T1?unit?ТРУБ" hidden="1">#REF!,#REF!,#REF!,#REF!,#REF!,#REF!,#REF!</definedName>
    <definedName name="P4_T1_Protect" hidden="1">#REF!,#REF!,#REF!,#REF!,#REF!,#REF!</definedName>
    <definedName name="P4_T17_Protection">'[28]29'!$I$29:$J$33,'[28]29'!$I$27:$J$27,'[28]29'!$I$21:$J$25,'[28]29'!$I$19:$J$19,'[28]29'!$I$12:$J$16,'[28]29'!$I$10:$J$10,'[28]29'!$L$10:$M$10,'[28]29'!$L$12:$M$16</definedName>
    <definedName name="P4_T2.1?Protection">'[44]2007 (Min)'!$G$14:$H$15,'[44]2007 (Min)'!$K$14:$L$15,'[44]2007 (Min)'!$O$14:$P$15,'[44]2007 (Min)'!$G$17:$H$21,'[44]2007 (Min)'!$K$17:$L$21</definedName>
    <definedName name="P4_T2.2?Protection">'[44]2007 (Max)'!$K$40:$L$42,'[44]2007 (Max)'!$O$40:$P$42,'[44]2007 (Max)'!$G$47:$H$47,'[44]2007 (Max)'!$K$47:$L$47,'[44]2007 (Max)'!$O$47:$P$47</definedName>
    <definedName name="P4_T2?Protection" hidden="1">#REF!,#REF!,#REF!,#REF!,#REF!,#REF!,#REF!,#REF!</definedName>
    <definedName name="P4_T2_DiapProt" hidden="1">#REF!,#REF!,#REF!,#REF!,#REF!,#REF!,#REF!,#REF!</definedName>
    <definedName name="P4_T28?axis?R?ПЭ">'[28]28'!$D$167:$I$169,'[28]28'!$D$172:$I$174,'[28]28'!$D$178:$I$180,'[28]28'!$D$184:$I$186,'[28]28'!$D$193:$I$195,'[28]28'!$D$198:$I$200,'[28]28'!$D$204:$I$206</definedName>
    <definedName name="P4_T28?axis?R?ПЭ?">'[28]28'!$B$167:$B$169,'[28]28'!$B$172:$B$174,'[28]28'!$B$178:$B$180,'[28]28'!$B$184:$B$186,'[28]28'!$B$193:$B$195,'[28]28'!$B$198:$B$200,'[28]28'!$B$204:$B$206</definedName>
    <definedName name="P4_T28_Protection">'[28]28'!$B$219:$B$221,'[28]28'!$B$224:$B$226,'[28]28'!$B$230:$B$232,'[28]28'!$B$236:$B$238,'[28]28'!$B$245:$B$247,'[28]28'!$B$250:$B$252,'[28]28'!$B$256:$B$258</definedName>
    <definedName name="P5_SCOPE_FULL_LOAD" hidden="1">#REF!,#REF!,#REF!,#REF!,#REF!,#REF!</definedName>
    <definedName name="P5_SCOPE_IND" hidden="1">'[45]2008 -2010'!$H$51:$I$52,'[45]2008 -2010'!$R$51:$S$52,'[45]2008 -2010'!$AB$51:$AC$52,'[45]2008 -2010'!$I$58,'[45]2008 -2010'!$S$58,'[45]2008 -2010'!$AC$58</definedName>
    <definedName name="P5_SCOPE_IND2" hidden="1">'[45]2008 -2010'!$H$51:$I$52,'[45]2008 -2010'!$R$51:$S$52,'[45]2008 -2010'!$AB$51:$AC$52,'[45]2008 -2010'!$H$58:$I$58,'[45]2008 -2010'!$R$58:$S$58</definedName>
    <definedName name="P5_SCOPE_NOTIND" hidden="1">#REF!,#REF!,#REF!,#REF!,#REF!,#REF!,#REF!</definedName>
    <definedName name="P5_SCOPE_NotInd2" hidden="1">#REF!,#REF!,#REF!,#REF!,#REF!,#REF!,#REF!</definedName>
    <definedName name="P5_SCOPE_PER_PRT" localSheetId="4" hidden="1">'[37]25'!$H$60:$H$64,'[37]25'!$J$53:$J$64,'[37]25'!$K$54:$K$58,'[37]25'!$K$60:$K$64,'[37]25'!$N$53:$N$64</definedName>
    <definedName name="P5_SCOPE_PER_PRT" hidden="1">'[38]25'!$H$60:$H$64,'[38]25'!$J$53:$J$64,'[38]25'!$K$54:$K$58,'[38]25'!$K$60:$K$64,'[38]25'!$N$53:$N$64</definedName>
    <definedName name="P5_T1?Data" hidden="1">#REF!,#REF!,#REF!,#REF!,#REF!,#REF!,#REF!</definedName>
    <definedName name="P5_T1?unit?ГКАЛ" hidden="1">#REF!,#REF!,#REF!,#REF!,#REF!,#REF!,#REF!</definedName>
    <definedName name="P5_T1?unit?РУБ.ГКАЛ" hidden="1">#REF!,#REF!,#REF!,#REF!,#REF!,#REF!,#REF!</definedName>
    <definedName name="P5_T1?unit?РУБ.ТОНН" hidden="1">#REF!,#REF!,#REF!,#REF!,#REF!,#REF!,P1_T1?unit?РУБ.ТОНН,P2_T1?unit?РУБ.ТОНН,P3_T1?unit?РУБ.ТОНН</definedName>
    <definedName name="P5_T1?unit?СТР" hidden="1">#REF!,#REF!,#REF!,#REF!,#REF!,#REF!,#REF!</definedName>
    <definedName name="P5_T1?unit?ТРУБ" hidden="1">#REF!,#REF!,#REF!,#REF!,#REF!,#REF!,#REF!</definedName>
    <definedName name="P5_T1_Protect">#REF!,#REF!,#REF!,#REF!,#REF!</definedName>
    <definedName name="P5_T17_Protection">'[28]29'!$L$19:$M$19,'[28]29'!$L$21:$M$27,'[28]29'!$L$29:$M$33,'[28]29'!$L$36:$M$36,'[28]29'!$L$38:$M$42,'[28]29'!$L$45:$M$45,'[28]29'!$O$10:$P$10,'[28]29'!$O$12:$P$16</definedName>
    <definedName name="P5_T2.1?Protection">'[44]2007 (Min)'!$G$25:$H$25,'[44]2007 (Min)'!$K$25:$L$25,'[44]2007 (Min)'!$O$25:$P$25,'[44]2007 (Min)'!$G$27:$H$31,'[44]2007 (Min)'!$K$27:$L$31</definedName>
    <definedName name="P5_T28?axis?R?ПЭ">'[28]28'!$D$210:$I$212,'[28]28'!$D$219:$I$221,'[28]28'!$D$224:$I$226,'[28]28'!$D$230:$I$232,'[28]28'!$D$236:$I$238,'[28]28'!$D$245:$I$247,'[28]28'!$D$250:$I$252</definedName>
    <definedName name="P5_T28?axis?R?ПЭ?">'[28]28'!$B$210:$B$212,'[28]28'!$B$219:$B$221,'[28]28'!$B$224:$B$226,'[28]28'!$B$230:$B$232,'[28]28'!$B$236:$B$238,'[28]28'!$B$245:$B$247,'[28]28'!$B$250:$B$252</definedName>
    <definedName name="P5_T28_Protection">'[28]28'!$B$262:$B$264,'[28]28'!$B$271:$B$273,'[28]28'!$B$276:$B$278,'[28]28'!$B$282:$B$284,'[28]28'!$B$288:$B$291,'[28]28'!$B$11:$B$13,'[28]28'!$B$16:$B$18,'[28]28'!$B$22:$B$24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localSheetId="4" hidden="1">'[37]25'!$F$66:$H$70,'[37]25'!$J$66:$K$70,'[37]25'!$N$66:$N$70,'[37]25'!$F$72:$H$76,'[37]25'!$J$72:$K$76</definedName>
    <definedName name="P6_SCOPE_PER_PRT" hidden="1">'[38]25'!$F$66:$H$70,'[38]25'!$J$66:$K$70,'[38]25'!$N$66:$N$70,'[38]25'!$F$72:$H$76,'[38]25'!$J$72:$K$76</definedName>
    <definedName name="P6_T1?Data" hidden="1">#REF!,#REF!,#REF!,#REF!,#REF!,#REF!,#REF!</definedName>
    <definedName name="P6_T1?unit?ГКАЛ" hidden="1">#REF!,#REF!,#REF!,#REF!,#REF!,#REF!,#REF!</definedName>
    <definedName name="P6_T1?unit?РУБ.ГКАЛ" hidden="1">#REF!,#REF!,#REF!,#REF!,#REF!,#REF!,#REF!</definedName>
    <definedName name="P6_T1?unit?СТР" hidden="1">#REF!,#REF!,#REF!,#REF!,#REF!,#REF!,#REF!,P1_T1?unit?СТР</definedName>
    <definedName name="P6_T1?unit?ТРУБ" hidden="1">#REF!,#REF!,#REF!,#REF!,#REF!,#REF!,#REF!</definedName>
    <definedName name="P6_T1_Protect">#REF!,#REF!,#REF!,#REF!,#REF!</definedName>
    <definedName name="P6_T17_Protection">'[28]29'!$O$19:$P$19,'[28]29'!$O$21:$P$25,'[28]29'!$O$27:$P$27,'[28]29'!$O$29:$P$33,'[28]29'!$O$36:$P$36,'[28]29'!$O$38:$P$42,'[28]29'!$O$45:$P$45,P1_T17_Protection</definedName>
    <definedName name="P6_T2.1?Protection" localSheetId="4">[0]!P1_T2.1?Protection</definedName>
    <definedName name="P6_T2.1?Protection">P1_T2.1?Protection</definedName>
    <definedName name="P6_T28?axis?R?ПЭ">'[28]28'!$D$256:$I$258,'[28]28'!$D$262:$I$264,'[28]28'!$D$271:$I$273,'[28]28'!$D$276:$I$278,'[28]28'!$D$282:$I$284,'[28]28'!$D$288:$I$291,'[28]28'!$D$11:$I$13,P1_T28?axis?R?ПЭ</definedName>
    <definedName name="P6_T28?axis?R?ПЭ?">'[28]28'!$B$256:$B$258,'[28]28'!$B$262:$B$264,'[28]28'!$B$271:$B$273,'[28]28'!$B$276:$B$278,'[28]28'!$B$282:$B$284,'[28]28'!$B$288:$B$291,'[28]28'!$B$11:$B$13,P1_T28?axis?R?ПЭ?</definedName>
    <definedName name="P6_T28_Protection">'[28]28'!$B$28:$B$30,'[28]28'!$B$37:$B$39,'[28]28'!$B$42:$B$44,'[28]28'!$B$48:$B$50,'[28]28'!$B$54:$B$56,'[28]28'!$B$63:$B$65,'[28]28'!$G$210:$H$212,'[28]28'!$D$11:$E$13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 localSheetId="4" hidden="1">'[37]25'!$N$72:$N$76,'[37]25'!$F$78:$H$82,'[37]25'!$J$78:$K$82,'[37]25'!$N$78:$N$82,'[37]25'!$F$84:$H$88</definedName>
    <definedName name="P7_SCOPE_PER_PRT" hidden="1">'[38]25'!$N$72:$N$76,'[38]25'!$F$78:$H$82,'[38]25'!$J$78:$K$82,'[38]25'!$N$78:$N$82,'[38]25'!$F$84:$H$88</definedName>
    <definedName name="P7_T1?Data" hidden="1">#REF!,#REF!,#REF!,#REF!,#REF!,#REF!,#REF!</definedName>
    <definedName name="P7_T1?unit?ТРУБ" hidden="1">#REF!,#REF!,#REF!,#REF!,#REF!,#REF!,#REF!</definedName>
    <definedName name="P7_T1_Protect">#REF!,#REF!,#REF!,#REF!,#REF!</definedName>
    <definedName name="P7_T28_Protection">'[28]28'!$G$11:$H$13,'[28]28'!$D$16:$E$18,'[28]28'!$G$16:$H$18,'[28]28'!$D$22:$E$24,'[28]28'!$G$22:$H$24,'[28]28'!$D$28:$E$30,'[28]28'!$G$28:$H$30,'[28]28'!$D$37:$E$39</definedName>
    <definedName name="P8_SCOPE_FULL_LOAD" hidden="1">#REF!,#REF!,#REF!,#REF!,#REF!,#REF!</definedName>
    <definedName name="P8_SCOPE_NOTIND" hidden="1">#REF!,#REF!,#REF!,#REF!,#REF!,#REF!</definedName>
    <definedName name="P8_SCOPE_PER_PRT">#N/A</definedName>
    <definedName name="P8_T1?Data" hidden="1">#REF!,#REF!,#REF!,#REF!,#REF!,#REF!,#REF!</definedName>
    <definedName name="P8_T1?unit?ТРУБ" hidden="1">#REF!,#REF!,#REF!,#REF!,#REF!,#REF!,#REF!</definedName>
    <definedName name="P8_T1_Protect">#REF!,#REF!,#REF!,#REF!,#REF!</definedName>
    <definedName name="P8_T28_Protection">'[28]28'!$G$37:$H$39,'[28]28'!$D$42:$E$44,'[28]28'!$G$42:$H$44,'[28]28'!$D$48:$E$50,'[28]28'!$G$48:$H$50,'[28]28'!$D$54:$E$56,'[28]28'!$G$54:$H$56,'[28]28'!$D$89:$E$91</definedName>
    <definedName name="P9_SCOPE_FULL_LOAD" hidden="1">#REF!,#REF!,#REF!,#REF!,#REF!,#REF!</definedName>
    <definedName name="P9_SCOPE_NotInd" hidden="1">#REF!,P1_SCOPE_NOTIND,P2_SCOPE_NOTIND,P3_SCOPE_NOTIND,P4_SCOPE_NOTIND,P5_SCOPE_NOTIND,P6_SCOPE_NOTIND,P7_SCOPE_NOTIND</definedName>
    <definedName name="P9_T1?Data" hidden="1">#REF!,#REF!,#REF!,#REF!,#REF!,#REF!,#REF!</definedName>
    <definedName name="P9_T1?unit?ТРУБ" hidden="1">#REF!,#REF!,#REF!,#REF!,#REF!,#REF!,#REF!</definedName>
    <definedName name="P9_T1_Protect">#REF!,#REF!,#REF!,#REF!,#REF!</definedName>
    <definedName name="P9_T28_Protection">'[28]28'!$G$89:$H$91,'[28]28'!$G$94:$H$96,'[28]28'!$D$94:$E$96,'[28]28'!$D$100:$E$102,'[28]28'!$G$100:$H$102,'[28]28'!$D$106:$E$108,'[28]28'!$G$106:$H$108,'[28]28'!$D$167:$E$169</definedName>
    <definedName name="PER_ET">#REF!</definedName>
    <definedName name="perc_man">[14]Exhibit!$F$2752</definedName>
    <definedName name="period_list">[29]TEHSHEET!$N$2:$N$7</definedName>
    <definedName name="Personal">'[46]6 Списки'!$A$2:$A$20</definedName>
    <definedName name="pIns_List23_1">#REF!</definedName>
    <definedName name="pIns_List23_2">#REF!</definedName>
    <definedName name="poiuyfrts">[0]!poiuyfrts</definedName>
    <definedName name="polta">#REF!</definedName>
    <definedName name="popiiiiiiiiiiiiiiiiiii" hidden="1">{#N/A,#N/A,TRUE,"Лист1";#N/A,#N/A,TRUE,"Лист2";#N/A,#N/A,TRUE,"Лист3"}</definedName>
    <definedName name="popiopoiioj">[0]!popiopoiioj</definedName>
    <definedName name="popipuiouiguyg">[0]!popipuiouiguyg</definedName>
    <definedName name="PostEE">[15]Параметры!$B$7</definedName>
    <definedName name="PostEEList">[15]Лист!$A$60</definedName>
    <definedName name="PostTE">[15]Лист!$B$281</definedName>
    <definedName name="PostTEList">[15]Лист!$A$280</definedName>
    <definedName name="POTR">[19]TEHSHEET!$F$20:$F$27</definedName>
    <definedName name="pp">#N/A</definedName>
    <definedName name="ppp">#N/A</definedName>
    <definedName name="pppp">#N/A</definedName>
    <definedName name="ppppp">#N/A</definedName>
    <definedName name="ppppppp">#N/A</definedName>
    <definedName name="PR_ET">[16]TEHSHEET!#REF!</definedName>
    <definedName name="PR_OBJ_ET">[16]TEHSHEET!#REF!</definedName>
    <definedName name="PR_OPT">#REF!</definedName>
    <definedName name="PR_ROZN">#REF!</definedName>
    <definedName name="PRINT">'[18]Свод по регионам'!$G$8:$G$112</definedName>
    <definedName name="ProchPotrEE">[15]Параметры!$B$11</definedName>
    <definedName name="ProchPotrEEList">[15]Лист!$A$180</definedName>
    <definedName name="ProchPotrTE">[15]Лист!$B$331</definedName>
    <definedName name="ProchPotrTEList">[15]Лист!$A$330</definedName>
    <definedName name="Project">[47]Списки!$B$2:$B$21</definedName>
    <definedName name="PROT">#REF!,#REF!,#REF!,#REF!,#REF!,#REF!</definedName>
    <definedName name="PROT_22">P3_PROT_22,P4_PROT_22,P5_PROT_22</definedName>
    <definedName name="protect">#REF!,#REF!,#REF!,#REF!</definedName>
    <definedName name="Q">[0]!Q</definedName>
    <definedName name="qq">#N/A</definedName>
    <definedName name="qqqq">[0]!qqqq</definedName>
    <definedName name="qqqqqqqqqqqqqqqq">#N/A</definedName>
    <definedName name="qw">#N/A</definedName>
    <definedName name="rasch_list">[48]TEHSHEET!$AA$2:$AA$3</definedName>
    <definedName name="rdcfgffffffffffffff">[0]!rdcfgffffffffffffff</definedName>
    <definedName name="rdffffffffffff">[0]!rdffffffffffff</definedName>
    <definedName name="re">#N/A</definedName>
    <definedName name="reddddddddddddddddd">[0]!reddddddddddddddddd</definedName>
    <definedName name="reeeeeeeeeeeeeeeeeee">[0]!reeeeeeeeeeeeeeeeeee</definedName>
    <definedName name="REG">[16]TEHSHEET!$B$2:$B$85</definedName>
    <definedName name="REG_ET">#REF!</definedName>
    <definedName name="REG_PROT" localSheetId="4">[41]regs!$H$18:$H$23,[41]regs!$H$25:$H$26,[41]regs!$H$28:$H$28,[41]regs!$H$30:$H$32,[41]regs!$H$35:$H$39,[41]regs!$H$46:$H$46,[41]regs!$H$13:$H$16</definedName>
    <definedName name="REG_PROT">#REF!,#REF!,#REF!,#REF!,#REF!,#REF!,#REF!</definedName>
    <definedName name="REGcom">#REF!</definedName>
    <definedName name="regfddg">[0]!regfddg</definedName>
    <definedName name="REGION">[49]TEHSHEET!$B$2:$B$86</definedName>
    <definedName name="region_name" localSheetId="4">[50]Титульный!$F$8</definedName>
    <definedName name="region_name">[29]Титульный!$F$8</definedName>
    <definedName name="regions" localSheetId="4">[41]regs!$A$1:$A$88</definedName>
    <definedName name="regions">#REF!</definedName>
    <definedName name="REGNUM">#REF!</definedName>
    <definedName name="REGUL">#REF!</definedName>
    <definedName name="rererrrrrrrrrrrrrrrr">[0]!rererrrrrrrrrrrrrrrr</definedName>
    <definedName name="rerrrr">[0]!rerrrr</definedName>
    <definedName name="rerttryu" hidden="1">{#N/A,#N/A,TRUE,"Лист1";#N/A,#N/A,TRUE,"Лист2";#N/A,#N/A,TRUE,"Лист3"}</definedName>
    <definedName name="retruiyi">[0]!retruiyi</definedName>
    <definedName name="retytttttttttttttttttt">[0]!retytttttttttttttttttt</definedName>
    <definedName name="rgk">[51]FST5!$G$214:$G$217,[51]FST5!$G$219:$G$224,[51]FST5!$G$226,[51]FST5!$G$228,[51]FST5!$G$230,[51]FST5!$G$232,[51]FST5!$G$197:$G$212</definedName>
    <definedName name="rhfgfh">[0]!rhfgfh</definedName>
    <definedName name="ROZN_09">'[22]2009'!#REF!</definedName>
    <definedName name="rr" localSheetId="4">#N/A</definedName>
    <definedName name="rr">[0]!rr</definedName>
    <definedName name="ŕŕ" localSheetId="4">#N/A</definedName>
    <definedName name="ŕŕ">[0]!ŕŕ</definedName>
    <definedName name="RRE">#REF!</definedName>
    <definedName name="rrr">[52]Справочники!$B$23:$B$26</definedName>
    <definedName name="rrtdrdrdsf" hidden="1">{#N/A,#N/A,TRUE,"Лист1";#N/A,#N/A,TRUE,"Лист2";#N/A,#N/A,TRUE,"Лист3"}</definedName>
    <definedName name="rrtget6">#N/A</definedName>
    <definedName name="rsk">[31]Справочники!$D$1:$D$62</definedName>
    <definedName name="rsk_list">[45]Info!$C$4:$C$25</definedName>
    <definedName name="rt">#N/A</definedName>
    <definedName name="rtrt">#N/A</definedName>
    <definedName name="rtrtrtr">#N/A</definedName>
    <definedName name="rtttttttt">[0]!rtttttttt</definedName>
    <definedName name="rtyuiuy">[0]!rtyuiuy</definedName>
    <definedName name="RYUKU">[0]!RYUKU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fsd">[53]t_настройки!$I$88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#REF!,#REF!,#REF!,#REF!,P1_SBT_PROT</definedName>
    <definedName name="SBTcom">#REF!</definedName>
    <definedName name="sbyt">[51]FST5!$G$70:$G$75,[51]FST5!$G$77:$G$78,[51]FST5!$G$80:$G$83,[51]FST5!$G$85,[51]FST5!$G$87:$G$91,[51]FST5!$G$93,[51]FST5!$G$95:$G$97,[51]FST5!$G$52:$G$68</definedName>
    <definedName name="SCENARIOS">[54]TEHSHEET!$K$6:$K$7</definedName>
    <definedName name="sch">#REF!</definedName>
    <definedName name="SCOPE">#REF!</definedName>
    <definedName name="SCOPE_1" localSheetId="4">#REF!</definedName>
    <definedName name="SCOPE_1">#REF!</definedName>
    <definedName name="SCOPE_16_LD">#REF!</definedName>
    <definedName name="SCOPE_16_PRT">#N/A</definedName>
    <definedName name="SCOPE_17.1_LD">#REF!</definedName>
    <definedName name="SCOPE_17.1_PRT" localSheetId="4">'[55]5'!$D$14:$F$17,'[55]5'!$D$19:$F$22,'[55]5'!$I$9:$I$12,'[55]5'!$I$14:$I$17,'[55]5'!$I$19:$I$22,'[55]5'!$D$9:$F$12</definedName>
    <definedName name="SCOPE_17.1_PRT">'[56]17.1'!$D$14:$F$17,'[56]17.1'!$D$19:$F$22,'[56]17.1'!$I$9:$I$12,'[56]17.1'!$I$14:$I$17,'[56]17.1'!$I$19:$I$22,'[56]17.1'!$D$9:$F$12</definedName>
    <definedName name="SCOPE_17_LD">#REF!</definedName>
    <definedName name="SCOPE_17_PRT">#N/A</definedName>
    <definedName name="SCOPE_2" localSheetId="4">[11]Экон.обосн!#REF!</definedName>
    <definedName name="SCOPE_2">#REF!</definedName>
    <definedName name="SCOPE_2.1_LD">#REF!</definedName>
    <definedName name="SCOPE_2.1_PRT">#REF!</definedName>
    <definedName name="SCOPE_2.2_LD">#REF!</definedName>
    <definedName name="SCOPE_2.2_PRT">#REF!</definedName>
    <definedName name="SCOPE_2_1" localSheetId="4">[11]Экон.обосн!#REF!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4_LD" localSheetId="4">'[55]17.1'!$E$8:$J$47,'[55]17.1'!$E$49:$J$66</definedName>
    <definedName name="SCOPE_24_LD">'[56]24'!$E$8:$J$47,'[56]24'!$E$49:$J$66</definedName>
    <definedName name="SCOPE_24_PRT" localSheetId="4">'[55]17.1'!$E$41:$I$41,'[55]17.1'!$E$34:$I$34,'[55]17.1'!$E$36:$I$36,'[55]17.1'!$E$43:$I$43</definedName>
    <definedName name="SCOPE_24_PRT">'[56]24'!$E$41:$I$41,'[56]24'!$E$34:$I$34,'[56]24'!$E$36:$I$36,'[56]24'!$E$43:$I$43</definedName>
    <definedName name="SCOPE_25_LD">#REF!</definedName>
    <definedName name="SCOPE_25_PRT" localSheetId="4">'[55]16'!$E$20:$I$20,'[55]16'!$E$34:$I$34,'[55]16'!$E$41:$I$41,'[55]16'!$E$8:$I$10</definedName>
    <definedName name="SCOPE_25_PRT">'[56]25'!$E$20:$I$20,'[56]25'!$E$34:$I$34,'[56]25'!$E$41:$I$41,'[56]25'!$E$8:$I$10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APR">#REF!</definedName>
    <definedName name="SCOPE_AUG">#REF!</definedName>
    <definedName name="SCOPE_BAL_EN">#REF!</definedName>
    <definedName name="SCOPE_BAL_PW">'[57]Баланс мощности 2007'!$D$17:$P$31,'[57]Баланс мощности 2007'!$S$17:$AE$31,'[57]Баланс мощности 2007'!$AH$17:$AT$31,'[57]Баланс мощности 2007'!$AW$17:$BI$31,'[57]Баланс мощности 2007'!$BL$17:$BX$31,'[57]Баланс мощности 2007'!$CA$17:$CM$31,'[57]Баланс мощности 2007'!$CP$17:$DB$31,'[57]Баланс мощности 2007'!$DE$17:$DQ$31,'[57]Баланс мощности 2007'!$DT$17:$EF$31,'[57]Баланс мощности 2007'!$EI$17:$EU$31,'[57]Баланс мощности 2007'!$EX$17:$FJ$31,'[57]Баланс мощности 2007'!$FM$17:$FY$31,'[57]Баланс мощности 2007'!$GD$17:$GP$31</definedName>
    <definedName name="SCOPE_CL">[58]Справочники!$F$11:$F$11</definedName>
    <definedName name="SCOPE_CORR">#REF!,#REF!,#REF!,#REF!,#REF!,[0]!P1_SCOPE_CORR,[0]!P2_SCOPE_CORR</definedName>
    <definedName name="SCOPE_CPR">#REF!</definedName>
    <definedName name="SCOPE_DATA_CNG">#REF!,#REF!,#REF!</definedName>
    <definedName name="SCOPE_DEC">#REF!</definedName>
    <definedName name="SCOPE_DOP">#N/A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EB">#REF!</definedName>
    <definedName name="SCOPE_FL">[58]Справочники!$H$11:$H$14</definedName>
    <definedName name="SCOPE_FLOAD" localSheetId="4">'[13]Рег генер2008'!$F$13:$F$28,' НВВ 2014 год  по заявкам '!P1_SCOPE_FLOAD</definedName>
    <definedName name="SCOPE_FLOAD">#REF!,P1_SCOPE_FLOAD</definedName>
    <definedName name="SCOPE_FOR_LOAD_01">#REF!</definedName>
    <definedName name="SCOPE_FORM46_EE1">#REF!</definedName>
    <definedName name="SCOPE_FORM46_EE1_ZAG_KOD">[16]Заголовок!#REF!</definedName>
    <definedName name="SCOPE_FRML" localSheetId="4">'[13]Рег генер2008'!$F$46:$F$46,'[13]Рег генер2008'!$F$13:$F$16,' НВВ 2014 год  по заявкам '!P1_SCOPE_FRML</definedName>
    <definedName name="SCOPE_FRML">#REF!,#REF!,P1_SCOPE_FRML</definedName>
    <definedName name="SCOPE_FST7">#REF!,#REF!,#REF!,#REF!,[0]!P1_SCOPE_FST7</definedName>
    <definedName name="SCOPE_FUEL_ET">#REF!</definedName>
    <definedName name="SCOPE_FULL_LOAD" localSheetId="4">' НВВ 2014 год  по заявкам '!P16_SCOPE_FULL_LOAD,' НВВ 2014 год  по заявкам '!P17_SCOPE_FULL_LOAD</definedName>
    <definedName name="SCOPE_FULL_LOAD">[0]!P16_SCOPE_FULL_LOAD,[0]!P17_SCOPE_FULL_LOAD</definedName>
    <definedName name="SCOPE_IND">#REF!,#REF!,[0]!P1_SCOPE_IND,[0]!P2_SCOPE_IND,[0]!P3_SCOPE_IND,[0]!P4_SCOPE_IND</definedName>
    <definedName name="SCOPE_IND2">#REF!,#REF!,#REF!,[0]!P1_SCOPE_IND2,[0]!P2_SCOPE_IND2,[0]!P3_SCOPE_IND2,[0]!P4_SCOPE_IND2</definedName>
    <definedName name="SCOPE_JAN">#REF!</definedName>
    <definedName name="SCOPE_JUL">#REF!</definedName>
    <definedName name="SCOPE_JUN">#REF!</definedName>
    <definedName name="scope_ld">#REF!</definedName>
    <definedName name="SCOPE_LOAD">#REF!</definedName>
    <definedName name="SCOPE_LOAD_FUEL">#REF!</definedName>
    <definedName name="SCOPE_LOAD1">#REF!</definedName>
    <definedName name="SCOPE_LOAD2">'[59]Стоимость ЭЭ'!$G$111:$AN$113,'[59]Стоимость ЭЭ'!$G$93:$AN$95,'[59]Стоимость ЭЭ'!$G$51:$AN$53</definedName>
    <definedName name="SCOPE_MAR">#REF!</definedName>
    <definedName name="SCOPE_MAY">#REF!</definedName>
    <definedName name="SCOPE_MO">[60]Справочники!$K$6:$K$742,[60]Справочники!#REF!</definedName>
    <definedName name="SCOPE_MUPS">[60]Свод!#REF!,[60]Свод!#REF!</definedName>
    <definedName name="SCOPE_MUPS_NAMES">[60]Свод!#REF!,[60]Свод!#REF!</definedName>
    <definedName name="SCOPE_NALOG">[61]Справочники!$R$3:$R$4</definedName>
    <definedName name="SCOPE_NET_DATE">#N/A</definedName>
    <definedName name="SCOPE_NET_NVV">#N/A</definedName>
    <definedName name="SCOPE_NOTIND" localSheetId="4">[0]!P1_SCOPE_NOTIND,[0]!P2_SCOPE_NOTIND,[0]!P3_SCOPE_NOTIND,[0]!P4_SCOPE_NOTIND,[0]!P5_SCOPE_NOTIND,[0]!P6_SCOPE_NOTIND,[0]!P7_SCOPE_NOTIND,[0]!P8_SCOPE_NOTIND</definedName>
    <definedName name="SCOPE_NOTIND">[0]!P1_SCOPE_NOTIND,[0]!P2_SCOPE_NOTIND,[0]!P3_SCOPE_NOTIND,[0]!P4_SCOPE_NOTIND,[0]!P5_SCOPE_NOTIND,[0]!P6_SCOPE_NOTIND,[0]!P7_SCOPE_NOTIND,[0]!P8_SCOPE_NOTIND</definedName>
    <definedName name="SCOPE_NotInd2" localSheetId="4">[0]!P4_SCOPE_NotInd2,[0]!P5_SCOPE_NotInd2,[0]!P6_SCOPE_NotInd2,[0]!P7_SCOPE_NotInd2</definedName>
    <definedName name="SCOPE_NotInd2">[0]!P4_SCOPE_NotInd2,[0]!P5_SCOPE_NotInd2,[0]!P6_SCOPE_NotInd2,[0]!P7_SCOPE_NotInd2</definedName>
    <definedName name="SCOPE_NotInd3">#REF!,#REF!,#REF!,[0]!P1_SCOPE_NotInd3,[0]!P2_SCOPE_NotInd3</definedName>
    <definedName name="SCOPE_NOV">#REF!</definedName>
    <definedName name="SCOPE_OCT">#REF!</definedName>
    <definedName name="SCOPE_ORE">#REF!</definedName>
    <definedName name="SCOPE_OUTD">[62]FST5!$G$23:$G$30,[62]FST5!$G$32:$G$35,[62]FST5!$G$37,[62]FST5!$G$39:$G$45,[62]FST5!$G$47,[62]FST5!$G$49,[62]FST5!$G$5:$G$21</definedName>
    <definedName name="SCOPE_PER_LD">#REF!</definedName>
    <definedName name="SCOPE_PER_PRT">#N/A</definedName>
    <definedName name="SCOPE_PRD">#REF!</definedName>
    <definedName name="SCOPE_PRD_ET">#REF!</definedName>
    <definedName name="SCOPE_PRD_ET2">#REF!</definedName>
    <definedName name="SCOPE_PRIM">#REF!,#REF!,#REF!,#REF!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EGS">#N/A</definedName>
    <definedName name="SCOPE_RG">#REF!</definedName>
    <definedName name="SCOPE_SAVE2">#REF!,#REF!,#REF!,#REF!,#REF!,[0]!P1_SCOPE_SAVE2,[0]!P2_SCOPE_SAVE2</definedName>
    <definedName name="SCOPE_SBTLD">#REF!</definedName>
    <definedName name="SCOPE_SEP">#REF!</definedName>
    <definedName name="SCOPE_SETLD" localSheetId="4">#REF!</definedName>
    <definedName name="SCOPE_SETLD">#REF!</definedName>
    <definedName name="SCOPE_SPR_ET">#REF!</definedName>
    <definedName name="SCOPE_SPR_PRT" localSheetId="4">[55]Лист1!$D$21:$J$22,[55]Лист1!$E$13:$I$14,[55]Лист1!$F$27:$H$28</definedName>
    <definedName name="SCOPE_SPR_PRT">[56]Справочники!$D$21:$J$22,[56]Справочники!$E$13:$I$14,[56]Справочники!$F$27:$H$28</definedName>
    <definedName name="SCOPE_SS" localSheetId="4">[13]Свод2008!$D$12,[13]Свод2008!$F$33:$F$35,[13]Свод2008!$D$17,[13]Свод2008!$F$23:$F$29,[13]Свод2008!$F$31</definedName>
    <definedName name="SCOPE_SS">#REF!,#REF!,#REF!,#REF!,#REF!,#REF!</definedName>
    <definedName name="SCOPE_SS2">#REF!</definedName>
    <definedName name="SCOPE_SV_LD1">#N/A</definedName>
    <definedName name="SCOPE_SV_LD2">#REF!</definedName>
    <definedName name="SCOPE_SV_PRT">#N/A</definedName>
    <definedName name="SCOPE_SVOD" localSheetId="4">[13]Свод2008!$J$45,[13]Свод2008!$D$5:$J$42</definedName>
    <definedName name="SCOPE_SVOD">[63]Свод!$K$34,[63]Свод!$D$4:$K$31</definedName>
    <definedName name="SCOPE_SYS_B">#REF!</definedName>
    <definedName name="SCOPE_SYS_SVOD">[40]Свод!$L$8:$N$25,P1_SCOPE_SYS_SVOD</definedName>
    <definedName name="SCOPE_TAR">[40]Свод!$G$8:$AA$25,P1_SCOPE_TAR</definedName>
    <definedName name="SCOPE_TAR_B">#REF!,#REF!,#REF!</definedName>
    <definedName name="SCOPE_TAR_OLD">[40]Свод!$W$103:$W$108,[40]Свод!$H$8:$H$25,P1_SCOPE_TAR_OLD,P2_SCOPE_TAR_OLD</definedName>
    <definedName name="SCOPE_TAR_REG">#REF!,#REF!,#REF!,#REF!,#REF!</definedName>
    <definedName name="SCOPE_TAR_SAVE">#REF!,#REF!</definedName>
    <definedName name="SCOPE_TAR_SAVE_B">#REF!</definedName>
    <definedName name="SCOPE_TAR_SYS">#REF!</definedName>
    <definedName name="SCOPE_TEST">#REF!</definedName>
    <definedName name="SCOPE_TP">[62]FST5!$L$12:$L$23,[62]FST5!$L$5:$L$8</definedName>
    <definedName name="SCOPE_YEAR">#REF!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f">#REF!</definedName>
    <definedName name="sdfdgfg">[0]!sdfdgfg</definedName>
    <definedName name="sdfdgfjhjk">[0]!sdfdgfjhjk</definedName>
    <definedName name="sdfdgghfj">[0]!sdfdgghfj</definedName>
    <definedName name="sdfgdfgj">[0]!sdfgdfgj</definedName>
    <definedName name="sdgseg">[0]!sdgseg</definedName>
    <definedName name="SDGTSD">[0]!SDGTSD</definedName>
    <definedName name="sdsdfsf">[0]!sdsdfsf</definedName>
    <definedName name="SEP">#REF!</definedName>
    <definedName name="SET">#REF!</definedName>
    <definedName name="SET_ET">#REF!</definedName>
    <definedName name="SET_PROT" localSheetId="4">#N/A</definedName>
    <definedName name="SET_PROT">#REF!,#REF!,#REF!,#REF!,#REF!,P1_SET_PROT</definedName>
    <definedName name="SET_PRT" localSheetId="4">[41]сети2008!$G$39:$AZ$39,[41]сети2008!$G$41:$AZ$43,[41]сети2008!$G$47:$AZ$50,[41]сети2008!$G$8:$AZ$9,' НВВ 2014 год  по заявкам '!P1_SET_PRT</definedName>
    <definedName name="SET_PRT">#REF!,#REF!,#REF!,#REF!,P1_SET_PRT</definedName>
    <definedName name="SET_SCOPE" localSheetId="4">[21]Справочник!$I$16:$I$62,[21]Справочник!$I$1</definedName>
    <definedName name="SET_SCOPE">[64]Справочник!$I$16:$I$62,[64]Справочник!$I$1</definedName>
    <definedName name="SET_SCOPE2" localSheetId="4">[21]Справочник!$AC$1:$AC$48</definedName>
    <definedName name="SET_SCOPE2">[65]TEHSHEET!$P$1:$P$3</definedName>
    <definedName name="SETcom" localSheetId="4">[41]Справочник!$B$15:$D$19,[41]Справочник!$H$59:$K$59</definedName>
    <definedName name="SETcom">#REF!</definedName>
    <definedName name="Setup_1">[14]Setup!$B$5</definedName>
    <definedName name="sfdfdghfj">[0]!sfdfdghfj</definedName>
    <definedName name="sfdfghfghj">[0]!sfdfghfghj</definedName>
    <definedName name="sfdgfdghj">[0]!sfdgfdghj</definedName>
    <definedName name="Sheet2?prefix?">"H"</definedName>
    <definedName name="SKQnt">[15]Параметры!$B$4</definedName>
    <definedName name="SmetaList">[66]Лист!#REF!</definedName>
    <definedName name="SoprMat_List10">#REF!</definedName>
    <definedName name="SP_OPT">#REF!</definedName>
    <definedName name="SP_OPT_ET">[16]TEHSHEET!#REF!</definedName>
    <definedName name="SP_ROZN">#REF!</definedName>
    <definedName name="SP_ROZN_ET">[16]TEHSHEET!#REF!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[16]TEHSHEET!#REF!</definedName>
    <definedName name="SP_ST_ROZN">[16]TEHSHEET!#REF!</definedName>
    <definedName name="sp0">[67]FES!#REF!</definedName>
    <definedName name="SPR_ET">[16]TEHSHEET!#REF!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[60]Справочники!$E$6,[60]Справочники!$D$11:$D$902,[60]Справочники!$E$3</definedName>
    <definedName name="sq">#REF!</definedName>
    <definedName name="ss">'[28]23'!$A$60:$A$62,'[28]23'!$F$60:$J$62,'[28]23'!$O$60:$P$62,'[28]23'!$A$9:$A$25,P1_T23_Protection</definedName>
    <definedName name="SSSSSSSSSSSSSSS">[0]!SSSSSSSSSSSSSSS</definedName>
    <definedName name="SSSSSSSSSSSSSSSSSS">[0]!SSSSSSSSSSSSSSSSSS</definedName>
    <definedName name="SSSSSSSSSSSSSSSSSSSSSS">[0]!SSSSSSSSSSSSSSSSSSSSSS</definedName>
    <definedName name="SSSSSSSSSSSSSSSSSSSSSSS">[0]!SSSSSSSSSSSSSSSSSSSSSSS</definedName>
    <definedName name="SXEMA">[19]TEHSHEET!$F$13:$F$15</definedName>
    <definedName name="SYS">#REF!,#REF!,P1_SYS</definedName>
    <definedName name="t">#N/A</definedName>
    <definedName name="T0?axis?ПРД?БАЗ">'[68]0'!$I$7:$J$112,'[68]0'!$F$7:$G$112</definedName>
    <definedName name="T0?axis?ПРД?ПРЕД">'[68]0'!$K$7:$L$112,'[68]0'!$D$7:$E$112</definedName>
    <definedName name="T0?axis?ПРД?РЕГ">#REF!</definedName>
    <definedName name="T0?axis?ПФ?ПЛАН">'[68]0'!$I$7:$I$112,'[68]0'!$D$7:$D$112,'[68]0'!$K$7:$K$112,'[68]0'!$F$7:$F$112</definedName>
    <definedName name="T0?axis?ПФ?ФАКТ">'[68]0'!$J$7:$J$112,'[68]0'!$E$7:$E$112,'[68]0'!$L$7:$L$112,'[68]0'!$G$7:$G$112</definedName>
    <definedName name="T0?Copy1">#REF!</definedName>
    <definedName name="T0?Copy2">#REF!</definedName>
    <definedName name="T0?Copy3">#REF!</definedName>
    <definedName name="T0?Copy4">#REF!</definedName>
    <definedName name="T0?Data">'[68]0'!$D$8:$L$52,   '[68]0'!$D$54:$L$59,   '[68]0'!$D$63:$L$64,   '[68]0'!$D$68:$L$70,   '[68]0'!$D$72:$L$74,   '[68]0'!$D$77:$L$92,   '[68]0'!$D$95:$L$97,   '[68]0'!$D$99:$L$104,   '[68]0'!$D$107:$L$108,   '[68]0'!$D$111:$L$112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ВТ">'[68]0'!$D$8:$H$8,   '[68]0'!$D$86:$H$86</definedName>
    <definedName name="T0?unit?МКВТЧ">#REF!</definedName>
    <definedName name="T0?unit?ПРЦ">'[68]0'!$D$87:$H$88,   '[68]0'!$D$96:$H$97,   '[68]0'!$D$107:$H$108,   '[68]0'!$D$111:$H$112,   '[68]0'!$I$7:$L$112</definedName>
    <definedName name="T0?unit?РУБ.ГКАЛ">'[68]0'!$D$89:$H$89,   '[68]0'!$D$92:$H$92</definedName>
    <definedName name="T0?unit?РУБ.МВТ.МЕС">#REF!</definedName>
    <definedName name="T0?unit?РУБ.ТКВТЧ">#REF!</definedName>
    <definedName name="T0?unit?ТГКАЛ">#REF!</definedName>
    <definedName name="T0?unit?ТРУБ">'[68]0'!$D$14:$H$52,   '[68]0'!$D$54:$H$59,   '[68]0'!$D$63:$H$64,   '[68]0'!$D$68:$H$70,   '[68]0'!$D$72:$H$74,   '[68]0'!$D$77:$H$77,   '[68]0'!$D$79:$H$81,   '[68]0'!$D$90:$H$91,   '[68]0'!$D$99:$H$104,   '[68]0'!$D$78:$H$78</definedName>
    <definedName name="T0_Copy1">#REF!</definedName>
    <definedName name="T1?axis?R?ОРГ">#REF!</definedName>
    <definedName name="T1?axis?R?ОРГ?">#REF!</definedName>
    <definedName name="T1?axis?ПРД?БАЗ">'[68]1'!$I$6:$J$23,'[68]1'!$F$6:$G$23</definedName>
    <definedName name="T1?axis?ПРД?ПРЕД">'[68]1'!$K$6:$L$23,'[68]1'!$D$6:$E$23</definedName>
    <definedName name="T1?axis?ПРД?РЕГ">#REF!</definedName>
    <definedName name="T1?axis?ПРД2?2005">#N/A</definedName>
    <definedName name="T1?axis?ПРД2?2006">#N/A</definedName>
    <definedName name="T1?axis?ПФ?ПЛАН">'[68]1'!$I$6:$I$23,'[68]1'!$D$6:$D$23,'[68]1'!$K$6:$K$23,'[68]1'!$F$6:$F$23</definedName>
    <definedName name="T1?axis?ПФ?ФАКТ">'[68]1'!$J$6:$J$23,'[68]1'!$E$6:$E$23,'[68]1'!$L$6:$L$23,'[68]1'!$G$6:$G$23</definedName>
    <definedName name="T1?Columns">#REF!</definedName>
    <definedName name="T1?Data">'[68]1'!$D$6:$L$12,   '[68]1'!$D$14:$L$18,   '[68]1'!$D$20:$L$23</definedName>
    <definedName name="T1?Fuel_type">#N/A</definedName>
    <definedName name="T1?item_ext?РОСТ">#REF!</definedName>
    <definedName name="T1?L1">#REF!</definedName>
    <definedName name="T1?L1.1.1">#N/A</definedName>
    <definedName name="T1?L1.1.1.1">#N/A</definedName>
    <definedName name="T1?L1.1.2">#N/A</definedName>
    <definedName name="T1?L1.1.2.1">#N/A</definedName>
    <definedName name="T1?L1.1.2.1.1">#N/A</definedName>
    <definedName name="T1?L1.1.2.1.2">#N/A</definedName>
    <definedName name="T1?L1.1.2.1.3">#REF!,#REF!,#REF!,#REF!,P1_T1?L1.1.2.1.3,P2_T1?L1.1.2.1.3,P3_T1?L1.1.2.1.3</definedName>
    <definedName name="T1?L1.1.2.2">P1_T1?L1.1.2.2,P2_T1?L1.1.2.2,P3_T1?L1.1.2.2</definedName>
    <definedName name="T1?L1.1.2.3">P1_T1?L1.1.2.3,P2_T1?L1.1.2.3,P3_T1?L1.1.2.3</definedName>
    <definedName name="T1?L1.1.2.4">P1_T1?L1.1.2.4,P2_T1?L1.1.2.4,P3_T1?L1.1.2.4</definedName>
    <definedName name="T1?L1.1.2.5">P1_T1?L1.1.2.5,P2_T1?L1.1.2.5,P3_T1?L1.1.2.5</definedName>
    <definedName name="T1?L1.1.2.6">P1_T1?L1.1.2.6,P2_T1?L1.1.2.6,P3_T1?L1.1.2.6</definedName>
    <definedName name="T1?L1.1.2.7">P1_T1?L1.1.2.7,P2_T1?L1.1.2.7,P3_T1?L1.1.2.7</definedName>
    <definedName name="T1?L1.1.2.7.1">P1_T1?L1.1.2.7.1,P2_T1?L1.1.2.7.1,P3_T1?L1.1.2.7.1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M1">#N/A</definedName>
    <definedName name="T1?M2">#N/A</definedName>
    <definedName name="T1?Name">#REF!</definedName>
    <definedName name="T1?Scope">#REF!</definedName>
    <definedName name="T1?Table">#REF!</definedName>
    <definedName name="T1?Title">#REF!</definedName>
    <definedName name="T1?unit?ГКАЛ">#N/A</definedName>
    <definedName name="T1?unit?МВТ">#REF!</definedName>
    <definedName name="T1?unit?ПРЦ">#REF!</definedName>
    <definedName name="T1?unit?РУБ.ГКАЛ">#N/A</definedName>
    <definedName name="T1?unit?РУБ.ТОНН">#N/A</definedName>
    <definedName name="T1?unit?СТР">#N/A</definedName>
    <definedName name="T1?unit?ТОНН">#N/A</definedName>
    <definedName name="T1?unit?ТРУБ">#N/A</definedName>
    <definedName name="T1_">#REF!</definedName>
    <definedName name="T1_2_Copy">#REF!</definedName>
    <definedName name="T1_Add_Town">#REF!</definedName>
    <definedName name="T1_Copy">#REF!</definedName>
    <definedName name="T1_Protect" localSheetId="4">[0]!P15_T1_Protect,[0]!P16_T1_Protect,[0]!P17_T1_Protect,[0]!P18_T1_Protect,' НВВ 2014 год  по заявкам '!P19_T1_Protect</definedName>
    <definedName name="T1_Protect">#N/A</definedName>
    <definedName name="T1_unpr_all">'[69]1'!$G$14:$L$66,'[69]1'!$N$14:$S$66,'[69]1'!$U$14:$Z$66,'[69]1'!$U$77:$Z$122,'[69]1'!$N$77:$S$122,'[69]1'!$G$77:$L$122,'[69]1'!$G$140:$L$185,'[69]1'!$N$140:$S$185,'[69]1'!$U$140:$Z$185,'[69]1'!$U$207:$Z$252,'[69]1'!$N$207:$S$252,'[69]1'!$G$207:$L$252,'[69]1'!$G$275:$L$320,'[69]1'!$N$275:$S$320,'[69]1'!$U$275:$Z$320</definedName>
    <definedName name="T1_Unprotected">#REF!,#REF!,#REF!,#REF!,#REF!,#REF!,#REF!,#REF!</definedName>
    <definedName name="T10?axis?R?ДОГОВОР">'[68]10'!$D$9:$L$11, '[68]10'!$D$15:$L$17, '[68]10'!$D$21:$L$23, '[68]10'!$D$27:$L$29</definedName>
    <definedName name="T10?axis?R?ДОГОВОР?">'[68]10'!$B$9:$B$11, '[68]10'!$B$15:$B$17, '[68]10'!$B$21:$B$23, '[68]10'!$B$27:$B$29</definedName>
    <definedName name="T10?axis?ПРД?БАЗ">'[68]10'!$I$6:$J$31,'[68]10'!$F$6:$G$31</definedName>
    <definedName name="T10?axis?ПРД?ПРЕД">'[68]10'!$K$6:$L$31,'[68]10'!$D$6:$E$31</definedName>
    <definedName name="T10?axis?ПРД?РЕГ">#REF!</definedName>
    <definedName name="T10?axis?ПФ?ПЛАН">'[68]10'!$I$6:$I$31,'[68]10'!$D$6:$D$31,'[68]10'!$K$6:$K$31,'[68]10'!$F$6:$F$31</definedName>
    <definedName name="T10?axis?ПФ?ФАКТ">'[68]10'!$J$6:$J$31,'[68]10'!$E$6:$E$31,'[68]10'!$L$6:$L$31,'[68]10'!$G$6:$G$31</definedName>
    <definedName name="T10?Data">'[68]10'!$D$6:$L$7, '[68]10'!$D$9:$L$11, '[68]10'!$D$13:$L$13, '[68]10'!$D$15:$L$17, '[68]10'!$D$19:$L$19, '[68]10'!$D$21:$L$23, '[68]10'!$D$25:$L$25, '[68]10'!$D$27:$L$29, '[68]10'!$D$31:$L$31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">[16]TEHSHEET!#REF!</definedName>
    <definedName name="T10_OPT">#REF!</definedName>
    <definedName name="T10_ROZN">#REF!</definedName>
    <definedName name="T11?axis?R?ДОГОВОР">'[68]11'!$D$8:$L$11, '[68]11'!$D$15:$L$18, '[68]11'!$D$22:$L$23, '[68]11'!$D$29:$L$32, '[68]11'!$D$36:$L$39, '[68]11'!$D$43:$L$46, '[68]11'!$D$51:$L$54, '[68]11'!$D$58:$L$61, '[68]11'!$D$65:$L$68, '[68]11'!$D$72:$L$82</definedName>
    <definedName name="T11?axis?R?ДОГОВОР?">'[68]11'!$B$72:$B$82, '[68]11'!$B$65:$B$68, '[68]11'!$B$58:$B$61, '[68]11'!$B$51:$B$54, '[68]11'!$B$43:$B$46, '[68]11'!$B$36:$B$39, '[68]11'!$B$29:$B$33, '[68]11'!$B$22:$B$25, '[68]11'!$B$15:$B$18, '[68]11'!$B$8:$B$11</definedName>
    <definedName name="T11?axis?ПРД?БАЗ">'[68]11'!$I$6:$J$84,'[68]11'!$F$6:$G$84</definedName>
    <definedName name="T11?axis?ПРД?ПРЕД">'[68]11'!$K$6:$L$84,'[68]11'!$D$6:$E$84</definedName>
    <definedName name="T11?axis?ПРД?РЕГ">'[70]услуги непроизводств.'!#REF!</definedName>
    <definedName name="T11?axis?ПФ?ПЛАН">'[68]11'!$I$6:$I$84,'[68]11'!$D$6:$D$84,'[68]11'!$K$6:$K$84,'[68]11'!$F$6:$F$84</definedName>
    <definedName name="T11?axis?ПФ?ФАКТ">'[68]11'!$J$6:$J$84,'[68]11'!$E$6:$E$84,'[68]11'!$L$6:$L$84,'[68]11'!$G$6:$G$84</definedName>
    <definedName name="T11?Data">#N/A</definedName>
    <definedName name="T11?Name">'[70]услуги непроизводств.'!#REF!</definedName>
    <definedName name="T11_Copy1">'[70]услуги непроизводств.'!#REF!</definedName>
    <definedName name="T11_Copy2">'[70]услуги непроизводств.'!#REF!</definedName>
    <definedName name="T11_Copy3">'[70]услуги непроизводств.'!#REF!</definedName>
    <definedName name="T11_Copy4">'[70]услуги непроизводств.'!#REF!</definedName>
    <definedName name="T11_Copy5">'[70]услуги непроизводств.'!#REF!</definedName>
    <definedName name="T11_Copy6">'[70]услуги непроизводств.'!#REF!</definedName>
    <definedName name="T11_Copy7.1">'[70]услуги непроизводств.'!#REF!</definedName>
    <definedName name="T11_Copy7.2">'[70]услуги непроизводств.'!#REF!</definedName>
    <definedName name="T11_Copy8">'[70]услуги непроизводств.'!#REF!</definedName>
    <definedName name="T11_Copy9">'[70]услуги непроизводств.'!#REF!</definedName>
    <definedName name="T12?axis?R?ДОГОВОР">#REF!</definedName>
    <definedName name="T12?axis?R?ДОГОВОР?">#REF!</definedName>
    <definedName name="T12?axis?ПРД?БАЗ">'[68]12'!$J$6:$K$20,'[68]12'!$G$6:$H$20</definedName>
    <definedName name="T12?axis?ПРД?ПРЕД">'[68]12'!$L$6:$M$20,'[68]12'!$E$6:$F$20</definedName>
    <definedName name="T12?axis?ПРД?РЕГ">#REF!</definedName>
    <definedName name="T12?axis?ПФ?ПЛАН">'[68]12'!$J$6:$J$20,'[68]12'!$E$6:$E$20,'[68]12'!$L$6:$L$20,'[68]12'!$G$6:$G$20</definedName>
    <definedName name="T12?axis?ПФ?ФАКТ">'[68]12'!$K$6:$K$20,'[68]12'!$F$6:$F$20,'[68]12'!$M$6:$M$20,'[68]12'!$H$6:$H$20</definedName>
    <definedName name="T12?Data">'[68]12'!$E$6:$M$9,  '[68]12'!$E$11:$M$18,  '[68]12'!$E$20:$M$20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'[68]12'!$A$16:$M$16, '[68]12'!$A$14:$M$14, '[68]12'!$A$12:$M$12, '[68]12'!$A$18:$M$18</definedName>
    <definedName name="T12?L2.x">'[68]12'!$A$15:$M$15, '[68]12'!$A$13:$M$13, '[68]12'!$A$11:$M$11, '[68]12'!$A$17:$M$17</definedName>
    <definedName name="T12?L3">#REF!</definedName>
    <definedName name="T12?Name">#REF!</definedName>
    <definedName name="T12?Table">#REF!</definedName>
    <definedName name="T12?Title">#REF!</definedName>
    <definedName name="T12?unit?ГА">'[68]12'!$E$16:$I$16, '[68]12'!$E$14:$I$14, '[68]12'!$E$9:$I$9, '[68]12'!$E$12:$I$12, '[68]12'!$E$18:$I$18, '[68]12'!$E$7:$I$7</definedName>
    <definedName name="T12?unit?ПРЦ">#REF!</definedName>
    <definedName name="T12?unit?ТРУБ">'[68]12'!$E$15:$I$15, '[68]12'!$E$13:$I$13, '[68]12'!$E$6:$I$6, '[68]12'!$E$8:$I$8, '[68]12'!$E$11:$I$11, '[68]12'!$E$17:$I$17, '[68]12'!$E$20:$I$20</definedName>
    <definedName name="T12_Copy">#REF!</definedName>
    <definedName name="T13?axis?ПРД?БАЗ">'[68]13'!$I$6:$J$16,'[68]13'!$F$6:$G$16</definedName>
    <definedName name="T13?axis?ПРД?ПРЕД">'[68]13'!$K$6:$L$16,'[68]13'!$D$6:$E$16</definedName>
    <definedName name="T13?axis?ПРД?РЕГ">#REF!</definedName>
    <definedName name="T13?axis?ПФ?ПЛАН">'[68]13'!$I$6:$I$16,'[68]13'!$D$6:$D$16,'[68]13'!$K$6:$K$16,'[68]13'!$F$6:$F$16</definedName>
    <definedName name="T13?axis?ПФ?ФАКТ">'[68]13'!$J$6:$J$16,'[68]13'!$E$6:$E$16,'[68]13'!$L$6:$L$16,'[68]13'!$G$6:$G$16</definedName>
    <definedName name="T13?Data">'[68]13'!$D$6:$L$7, '[68]13'!$D$8:$L$8, '[68]13'!$D$9:$L$16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РУБ.ТМКБ">'[68]13'!$D$14:$H$14,'[68]13'!$D$11:$H$11</definedName>
    <definedName name="T13?unit?ТГКАЛ">#REF!</definedName>
    <definedName name="T13?unit?ТМКБ">'[68]13'!$D$13:$H$13,'[68]13'!$D$10:$H$10</definedName>
    <definedName name="T13?unit?ТРУБ">'[68]13'!$D$12:$H$12,'[68]13'!$D$15:$H$16,'[68]13'!$D$8:$H$9</definedName>
    <definedName name="T14?axis?R?ВРАС">#REF!</definedName>
    <definedName name="T14?axis?R?ВРАС?">#REF!</definedName>
    <definedName name="T14?axis?ПРД?БАЗ">'[68]14'!$J$6:$K$20,'[68]14'!$G$6:$H$20</definedName>
    <definedName name="T14?axis?ПРД?ПРЕД">'[68]14'!$L$6:$M$20,'[68]14'!$E$6:$F$20</definedName>
    <definedName name="T14?axis?ПРД?РЕГ">#REF!</definedName>
    <definedName name="T14?axis?ПФ?ПЛАН">'[68]14'!$G$6:$G$20,'[68]14'!$J$6:$J$20,'[68]14'!$L$6:$L$20,'[68]14'!$E$6:$E$20</definedName>
    <definedName name="T14?axis?ПФ?ФАКТ">'[68]14'!$H$6:$H$20,'[68]14'!$K$6:$K$20,'[68]14'!$M$6:$M$20,'[68]14'!$F$6:$F$20</definedName>
    <definedName name="T14?Data">'[68]14'!$E$7:$M$18,  '[68]14'!$E$20:$M$20</definedName>
    <definedName name="T14?item_ext?РОСТ">#REF!</definedName>
    <definedName name="T14?L1">'[68]14'!$A$13:$M$13, '[68]14'!$A$10:$M$10, '[68]14'!$A$7:$M$7, '[68]14'!$A$16:$M$16</definedName>
    <definedName name="T14?L1.1">'[68]14'!$A$14:$M$14, '[68]14'!$A$11:$M$11, '[68]14'!$A$8:$M$8, '[68]14'!$A$17:$M$17</definedName>
    <definedName name="T14?L1.2">'[68]14'!$A$15:$M$15, '[68]14'!$A$12:$M$12, '[68]14'!$A$9:$M$9, '[68]14'!$A$18:$M$18</definedName>
    <definedName name="T14?L2">#REF!</definedName>
    <definedName name="T14?Name">#REF!</definedName>
    <definedName name="T14?Table">#REF!</definedName>
    <definedName name="T14?Title">#REF!</definedName>
    <definedName name="T14?unit?ПРЦ">'[68]14'!$E$15:$I$15, '[68]14'!$E$12:$I$12, '[68]14'!$E$9:$I$9, '[68]14'!$E$18:$I$18, '[68]14'!$J$6:$M$20</definedName>
    <definedName name="T14?unit?ТРУБ">'[68]14'!$E$13:$I$14, '[68]14'!$E$10:$I$11, '[68]14'!$E$7:$I$8, '[68]14'!$E$16:$I$17, '[68]14'!$E$20:$I$20</definedName>
    <definedName name="T14_Copy">#REF!</definedName>
    <definedName name="T15?axis?ПРД?БАЗ">'[68]15'!$I$6:$J$11,'[68]15'!$F$6:$G$11</definedName>
    <definedName name="T15?axis?ПРД?ПРЕД">'[68]15'!$K$6:$L$11,'[68]15'!$D$6:$E$11</definedName>
    <definedName name="T15?axis?ПФ?ПЛАН">'[68]15'!$I$6:$I$11,'[68]15'!$D$6:$D$11,'[68]15'!$K$6:$K$11,'[68]15'!$F$6:$F$11</definedName>
    <definedName name="T15?axis?ПФ?ФАКТ">'[68]15'!$J$6:$J$11,'[68]15'!$E$6:$E$11,'[68]15'!$L$6:$L$11,'[68]15'!$G$6:$G$11</definedName>
    <definedName name="T15?Columns">#REF!</definedName>
    <definedName name="T15?item_ext?РОСТ">[70]экология!#REF!</definedName>
    <definedName name="T15?ItemComments">#REF!</definedName>
    <definedName name="T15?Items">#REF!</definedName>
    <definedName name="T15?Name">[70]экология!#REF!</definedName>
    <definedName name="T15?Scope">#REF!</definedName>
    <definedName name="T15?unit?ПРЦ">[70]экология!#REF!</definedName>
    <definedName name="T15?ВРАС">#REF!</definedName>
    <definedName name="T15_Change1">#REF!,#REF!,#REF!,#REF!,#REF!,#REF!,#REF!</definedName>
    <definedName name="T15_Data">#REF!,#REF!,#REF!,#REF!,#REF!,#REF!,#REF!,#REF!,#REF!,#REF!,#REF!,#REF!,#REF!,#REF!,#REF!</definedName>
    <definedName name="T15_Protect">'[71]15'!$E$25:$I$29,'[71]15'!$E$31:$I$34,'[71]15'!$E$36:$I$40,'[71]15'!$E$44:$I$45,'[71]15'!$E$9:$I$17,'[71]15'!$B$36:$B$40,'[71]15'!$E$19:$I$21</definedName>
    <definedName name="T15_Protected">#REF!,#REF!,#REF!,#REF!,#REF!</definedName>
    <definedName name="T15_write1">#REF!,#REF!,#REF!,#REF!,#REF!</definedName>
    <definedName name="T16?axis?R?ДОГОВОР">#N/A</definedName>
    <definedName name="T16?axis?R?ДОГОВОР?">#N/A</definedName>
    <definedName name="T16?axis?R?ОРГ">#REF!</definedName>
    <definedName name="T16?axis?R?ОРГ?">#REF!</definedName>
    <definedName name="T16?axis?ПРД?БАЗ">'[68]16'!$J$6:$K$88,               '[68]16'!$G$6:$H$88</definedName>
    <definedName name="T16?axis?ПРД?ПРЕД">'[68]16'!$L$6:$M$88,               '[68]16'!$E$6:$F$88</definedName>
    <definedName name="T16?axis?ПРД?РЕГ">#REF!</definedName>
    <definedName name="T16?axis?ПФ?ПЛАН">'[68]16'!$J$6:$J$88,               '[68]16'!$E$6:$E$88,               '[68]16'!$L$6:$L$88,               '[68]16'!$G$6:$G$88</definedName>
    <definedName name="T16?axis?ПФ?ФАКТ">'[68]16'!$K$6:$K$88,               '[68]16'!$F$6:$F$88,               '[68]16'!$M$6:$M$88,               '[68]16'!$H$6:$H$88</definedName>
    <definedName name="T16?Columns">#REF!</definedName>
    <definedName name="T16?Data">#REF!</definedName>
    <definedName name="T16?item_ext?РОСТ">#REF!</definedName>
    <definedName name="T16?ItemComments">#REF!</definedName>
    <definedName name="T16?Items">#REF!</definedName>
    <definedName name="T16?L1">#N/A</definedName>
    <definedName name="T16?L1.x">#N/A</definedName>
    <definedName name="T16?L2">#REF!</definedName>
    <definedName name="T16?Name">#REF!</definedName>
    <definedName name="T16?Scope">#REF!</definedName>
    <definedName name="T16?Table">#REF!</definedName>
    <definedName name="T16?Title">#REF!</definedName>
    <definedName name="T16?unit?ПРЦ">#REF!</definedName>
    <definedName name="T16?unit?ТРУБ">#REF!</definedName>
    <definedName name="T16?Units">#REF!</definedName>
    <definedName name="T16_Change1">#REF!,#REF!,#REF!,#REF!,#REF!,#REF!,#REF!,#REF!,#REF!,#REF!,#REF!</definedName>
    <definedName name="T16_Copy">#REF!</definedName>
    <definedName name="T16_Copy2">#REF!</definedName>
    <definedName name="T16_Data">#REF!,#REF!,#REF!,#REF!,#REF!,#REF!,#REF!,#REF!,#REF!,#REF!</definedName>
    <definedName name="T16_Protect">#N/A</definedName>
    <definedName name="T17.1?axis?C?НП">'[68]17.1'!$E$6:$L$16, '[68]17.1'!$E$18:$L$28</definedName>
    <definedName name="T17.1?axis?C?НП?">#REF!</definedName>
    <definedName name="T17.1?axis?ПРД?БАЗ">#REF!</definedName>
    <definedName name="T17.1?axis?ПРД?РЕГ">#REF!</definedName>
    <definedName name="T17.1?Data">'[68]17.1'!$E$6:$L$16, '[68]17.1'!$N$6:$N$16, '[68]17.1'!$E$18:$L$28, '[68]17.1'!$N$18:$N$28</definedName>
    <definedName name="T17.1?Equipment">#REF!</definedName>
    <definedName name="T17.1?item_ext?ВСЕГО">'[68]17.1'!$N$6:$N$16, '[68]17.1'!$N$18:$N$28</definedName>
    <definedName name="T17.1?ItemComments">#REF!</definedName>
    <definedName name="T17.1?Items">#REF!</definedName>
    <definedName name="T17.1?L1">'[68]17.1'!$A$6:$N$6, '[68]17.1'!$A$18:$N$18</definedName>
    <definedName name="T17.1?L2">'[68]17.1'!$A$7:$N$7, '[68]17.1'!$A$19:$N$19</definedName>
    <definedName name="T17.1?L3">'[68]17.1'!$A$8:$N$8, '[68]17.1'!$A$20:$N$20</definedName>
    <definedName name="T17.1?L3.1">'[68]17.1'!$A$9:$N$9, '[68]17.1'!$A$21:$N$21</definedName>
    <definedName name="T17.1?L4">'[68]17.1'!$A$10:$N$10, '[68]17.1'!$A$22:$N$22</definedName>
    <definedName name="T17.1?L4.1">'[68]17.1'!$A$11:$N$11, '[68]17.1'!$A$23:$N$23</definedName>
    <definedName name="T17.1?L5">'[68]17.1'!$A$12:$N$12, '[68]17.1'!$A$24:$N$24</definedName>
    <definedName name="T17.1?L5.1">'[68]17.1'!$A$13:$N$13, '[68]17.1'!$A$25:$N$25</definedName>
    <definedName name="T17.1?L6">'[68]17.1'!$A$14:$N$14, '[68]17.1'!$A$26:$N$26</definedName>
    <definedName name="T17.1?L7">'[68]17.1'!$A$15:$N$15, '[68]17.1'!$A$27:$N$27</definedName>
    <definedName name="T17.1?L8">'[68]17.1'!$A$16:$N$16, '[68]17.1'!$A$28:$N$28</definedName>
    <definedName name="T17.1?Name">#REF!</definedName>
    <definedName name="T17.1?Scope">#REF!</definedName>
    <definedName name="T17.1?Table">#REF!</definedName>
    <definedName name="T17.1?Title">#REF!</definedName>
    <definedName name="T17.1?unit?РУБ">'[68]17.1'!$D$9:$N$9, '[68]17.1'!$D$11:$N$11, '[68]17.1'!$D$13:$N$13, '[68]17.1'!$D$21:$N$21, '[68]17.1'!$D$23:$N$23, '[68]17.1'!$D$25:$N$25</definedName>
    <definedName name="T17.1?unit?ТРУБ">'[68]17.1'!$D$8:$N$8, '[68]17.1'!$D$10:$N$10, '[68]17.1'!$D$12:$N$12, '[68]17.1'!$D$14:$N$16, '[68]17.1'!$D$20:$N$20, '[68]17.1'!$D$22:$N$22, '[68]17.1'!$D$24:$N$24, '[68]17.1'!$D$26:$N$28</definedName>
    <definedName name="T17.1?unit?ЧДН">'[68]17.1'!$D$7:$N$7, '[68]17.1'!$D$19:$N$19</definedName>
    <definedName name="T17.1?unit?ЧЕЛ">'[68]17.1'!$D$18:$N$18, '[68]17.1'!$D$6:$N$6</definedName>
    <definedName name="T17.1_Copy">#REF!</definedName>
    <definedName name="T17.1_Protect">'[71]17.1'!$D$14:$F$17,'[71]17.1'!$D$19:$F$22,'[71]17.1'!$I$9:$I$12,'[71]17.1'!$I$14:$I$17,'[71]17.1'!$I$19:$I$22,'[71]17.1'!$D$9:$F$12</definedName>
    <definedName name="T17?axis?ПРД?БАЗ">'[68]17'!$I$6:$J$13,'[68]17'!$F$6:$G$13</definedName>
    <definedName name="T17?axis?ПРД?ПРЕД">'[68]17'!$K$6:$L$13,'[68]17'!$D$6:$E$13</definedName>
    <definedName name="T17?axis?ПРД?РЕГ">#REF!</definedName>
    <definedName name="T17?axis?ПФ?ПЛАН">'[68]17'!$I$6:$I$13,'[68]17'!$D$6:$D$13,'[68]17'!$K$6:$K$13,'[68]17'!$F$6:$F$13</definedName>
    <definedName name="T17?axis?ПФ?ФАКТ">'[68]17'!$J$6:$J$13,'[68]17'!$E$6:$E$13,'[68]17'!$L$6:$L$13,'[68]17'!$G$6:$G$13</definedName>
    <definedName name="T17?Columns">#REF!</definedName>
    <definedName name="T17?Data">#REF!</definedName>
    <definedName name="T17?item_ext?РОСТ">#REF!</definedName>
    <definedName name="T17?ItemComments">#REF!</definedName>
    <definedName name="T17?Items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Scope">#REF!</definedName>
    <definedName name="T17?Table">#REF!</definedName>
    <definedName name="T17?Title">#REF!</definedName>
    <definedName name="T17?unit?ГКАЛЧ">'[28]29'!$M$26:$M$33,'[28]29'!$P$26:$P$33,'[28]29'!$G$52:$G$59,'[28]29'!$J$52:$J$59,'[28]29'!$M$52:$M$59,'[28]29'!$P$52:$P$59,'[28]29'!$G$26:$G$33,'[28]29'!$J$26:$J$33</definedName>
    <definedName name="T17?unit?РУБ.ГКАЛ">'[28]29'!$O$18:$O$25,P1_T17?unit?РУБ.ГКАЛ,P2_T17?unit?РУБ.ГКАЛ</definedName>
    <definedName name="T17?unit?ТГКАЛ">'[28]29'!$P$18:$P$25,P1_T17?unit?ТГКАЛ,P2_T17?unit?ТГКАЛ</definedName>
    <definedName name="T17?unit?ТРУБ">#REF!</definedName>
    <definedName name="T17?unit?ТРУБ.ГКАЛЧ.МЕС">'[28]29'!$L$26:$L$33,'[28]29'!$O$26:$O$33,'[28]29'!$F$52:$F$59,'[28]29'!$I$52:$I$59,'[28]29'!$L$52:$L$59,'[28]29'!$O$52:$O$59,'[28]29'!$F$26:$F$33,'[28]29'!$I$26:$I$33</definedName>
    <definedName name="T17?unit?ЧДН">#REF!</definedName>
    <definedName name="T17?unit?ЧЕЛ">#REF!</definedName>
    <definedName name="T17_1_Change1">#REF!,#REF!,#REF!</definedName>
    <definedName name="T17_Protect">'[71]21.3'!$E$66:$I$69,'[71]21.3'!$E$10:$I$10,P1_T17_Protect</definedName>
    <definedName name="T17_Protection" localSheetId="4">[0]!P2_T17_Protection,[0]!P3_T17_Protection,[0]!P4_T17_Protection,[0]!P5_T17_Protection,[0]!P6_T17_Protection</definedName>
    <definedName name="T17_Protection">P2_T17_Protection,P3_T17_Protection,P4_T17_Protection,P5_T17_Protection,P6_T17_Protection</definedName>
    <definedName name="T18.1?Data" localSheetId="4">P1_T18.1?Data,P2_T18.1?Data</definedName>
    <definedName name="T18.1?Data">P1_T18.1?Data,P2_T18.1?Data</definedName>
    <definedName name="T18.2?Columns">#REF!</definedName>
    <definedName name="T18.2?item_ext?СБЫТ">'[71]18.2'!#REF!,'[71]18.2'!#REF!</definedName>
    <definedName name="T18.2?ItemComments">#REF!</definedName>
    <definedName name="T18.2?Items">#REF!</definedName>
    <definedName name="T18.2?Scope">#REF!</definedName>
    <definedName name="T18.2?Units">#REF!</definedName>
    <definedName name="T18.2?ВРАС">'[71]18.2'!$B$34:$B$38,'[71]18.2'!$B$28:$B$30</definedName>
    <definedName name="T18.2_Protect">#N/A</definedName>
    <definedName name="T18?axis?R?ДОГОВОР">'[68]18'!$D$14:$L$16,'[68]18'!$D$20:$L$22,'[68]18'!$D$26:$L$28,'[68]18'!$D$32:$L$34,'[68]18'!$D$38:$L$40,'[68]18'!$D$8:$L$10</definedName>
    <definedName name="T18?axis?R?ДОГОВОР?">'[68]18'!$B$14:$B$16,'[68]18'!$B$20:$B$22,'[68]18'!$B$26:$B$28,'[68]18'!$B$32:$B$34,'[68]18'!$B$38:$B$40,'[68]18'!$B$8:$B$10</definedName>
    <definedName name="T18?axis?ПРД?БАЗ">'[68]18'!$I$6:$J$42,'[68]18'!$F$6:$G$42</definedName>
    <definedName name="T18?axis?ПРД?ПРЕД">'[68]18'!$K$6:$L$42,'[68]18'!$D$6:$E$42</definedName>
    <definedName name="T18?axis?ПФ?ПЛАН">'[68]18'!$I$6:$I$42,'[68]18'!$D$6:$D$42,'[68]18'!$K$6:$K$42,'[68]18'!$F$6:$F$42</definedName>
    <definedName name="T18?axis?ПФ?ФАКТ">'[68]18'!$J$6:$J$42,'[68]18'!$E$6:$E$42,'[68]18'!$L$6:$L$42,'[68]18'!$G$6:$G$42</definedName>
    <definedName name="T18_2_Change1">#REF!,#REF!,#REF!,#REF!,#REF!,#REF!,#REF!,#REF!,#REF!,#REF!,#REF!</definedName>
    <definedName name="T18_2_Data">#REF!,#REF!,#REF!,#REF!,#REF!,#REF!,#REF!,#REF!,#REF!,#REF!</definedName>
    <definedName name="T18_Copy1">[70]страховые!#REF!</definedName>
    <definedName name="T18_Copy2">[70]страховые!#REF!</definedName>
    <definedName name="T18_Copy3">[70]страховые!#REF!</definedName>
    <definedName name="T18_Copy4">[70]страховые!#REF!</definedName>
    <definedName name="T18_Copy5">[70]страховые!#REF!</definedName>
    <definedName name="T18_Copy6">[70]страховые!#REF!</definedName>
    <definedName name="T19.1.1?Data" localSheetId="4">P1_T19.1.1?Data,P2_T19.1.1?Data</definedName>
    <definedName name="T19.1.1?Data">P1_T19.1.1?Data,P2_T19.1.1?Data</definedName>
    <definedName name="T19.1.2?Data" localSheetId="4">P1_T19.1.2?Data,P2_T19.1.2?Data</definedName>
    <definedName name="T19.1.2?Data">P1_T19.1.2?Data,P2_T19.1.2?Data</definedName>
    <definedName name="T19.2?Data" localSheetId="4">P1_T19.2?Data,P2_T19.2?Data</definedName>
    <definedName name="T19.2?Data">P1_T19.2?Data,P2_T19.2?Data</definedName>
    <definedName name="T19?axis?R?ВРАС?">[70]НИОКР!#REF!</definedName>
    <definedName name="T19?axis?R?ДОГОВОР">'[68]19'!$E$8:$M$9,'[68]19'!$E$13:$M$14,'[68]19'!$E$18:$M$18,'[68]19'!$E$26:$M$27,'[68]19'!$E$22:$M$22</definedName>
    <definedName name="T19?axis?R?ДОГОВОР?">'[68]19'!$A$8:$A$9,'[68]19'!$A$13:$A$14,'[68]19'!$A$18,'[68]19'!$A$26:$A$27,'[68]19'!$A$22</definedName>
    <definedName name="T19?axis?ПРД?БАЗ">'[68]19'!$J$6:$K$30,'[68]19'!$G$6:$H$30</definedName>
    <definedName name="T19?axis?ПРД?ПРЕД">'[68]19'!$L$6:$M$30,'[68]19'!$E$6:$F$30</definedName>
    <definedName name="T19?axis?ПФ?ПЛАН">'[68]19'!$J$6:$J$30,'[68]19'!$E$6:$E$30,'[68]19'!$L$6:$L$30,'[68]19'!$G$6:$G$30</definedName>
    <definedName name="T19?axis?ПФ?ФАКТ">'[68]19'!$K$6:$K$30,'[68]19'!$F$6:$F$30,'[68]19'!$M$6:$M$30,'[68]19'!$H$6:$H$30</definedName>
    <definedName name="T19?Data">'[28]19'!$J$8:$M$16,'[28]19'!$C$8:$H$16</definedName>
    <definedName name="T19?item_ext?РОСТ">[70]НИОКР!#REF!</definedName>
    <definedName name="T19?L1">'[68]19'!$A$16:$M$16, '[68]19'!$A$11:$M$11, '[68]19'!$A$6:$M$6, '[68]19'!$A$20:$M$20, '[68]19'!$A$24:$M$24</definedName>
    <definedName name="T19?L1.x">'[68]19'!$A$18:$M$18, '[68]19'!$A$13:$M$14, '[68]19'!$A$8:$M$9, '[68]19'!$A$22:$M$22, '[68]19'!$A$26:$M$27</definedName>
    <definedName name="T19?Name">[70]НИОКР!#REF!</definedName>
    <definedName name="T19?unit?ПРЦ">[70]НИОКР!#REF!</definedName>
    <definedName name="T19_Copy">[70]НИОКР!#REF!</definedName>
    <definedName name="T19_Copy2">[70]НИОКР!#REF!</definedName>
    <definedName name="T19_Protection">'[28]19'!$E$13:$H$13,'[28]19'!$E$15:$H$15,'[28]19'!$J$8:$M$11,'[28]19'!$J$13:$M$13,'[28]19'!$J$15:$M$15,'[28]19'!$E$4:$H$4,'[28]19'!$J$4:$M$4,'[28]19'!$E$8:$H$11</definedName>
    <definedName name="T2.1?Data">#N/A</definedName>
    <definedName name="T2.1?Protection" localSheetId="4">' НВВ 2014 год  по заявкам '!P6_T2.1?Protection</definedName>
    <definedName name="T2.1?Protection">P6_T2.1?Protection</definedName>
    <definedName name="T2.1_DiapProt">'[44]2007 (Min)'!$G$47:$H$47,'[44]2007 (Min)'!$K$44:$L$44,'[44]2007 (Min)'!$K$47:$L$47,'[44]2007 (Min)'!$O$44:$P$44,'[44]2007 (Min)'!$O$47:$P$47</definedName>
    <definedName name="T2.1_Protect">P4_T2.1_Protect,P5_T2.1_Protect,P6_T2.1_Protect,P7_T2.1_Protect</definedName>
    <definedName name="T2.2?Protection">P3_T2.2?Protection,P4_T2.2?Protection</definedName>
    <definedName name="T2.2_DiapProt">'[44]2007 (Max)'!$G$28,P1_T2.2_DiapProt</definedName>
    <definedName name="T2.3_Protect">'[71]2.3'!$F$30:$G$34,'[71]2.3'!$H$24:$K$28</definedName>
    <definedName name="T2?axis?C?РЕШ">#REF!,#REF!,#REF!,#REF!,#REF!,#REF!</definedName>
    <definedName name="T2?axis?C?РЕШ?">#REF!,#REF!</definedName>
    <definedName name="T2?axis?R?ОРГ">#REF!</definedName>
    <definedName name="T2?axis?R?ОРГ?">#REF!</definedName>
    <definedName name="T2?axis?ПРД?БАЗ">'[68]2'!$I$6:$J$19,'[68]2'!$F$6:$G$19</definedName>
    <definedName name="T2?axis?ПРД?ПРЕД">'[68]2'!$K$6:$L$19,'[68]2'!$D$6:$E$19</definedName>
    <definedName name="T2?axis?ПРД?РЕГ">#REF!</definedName>
    <definedName name="T2?axis?ПРД2?2005">#REF!,#REF!</definedName>
    <definedName name="T2?axis?ПРД2?2006">#REF!,#REF!</definedName>
    <definedName name="T2?axis?ПФ?ПЛАН">'[68]2'!$I$6:$I$19,'[68]2'!$D$6:$D$19,'[68]2'!$K$6:$K$19,'[68]2'!$F$6:$F$19</definedName>
    <definedName name="T2?axis?ПФ?ФАКТ">'[68]2'!$J$6:$J$19,'[68]2'!$E$6:$E$19,'[68]2'!$L$6:$L$19,'[68]2'!$G$6:$G$19</definedName>
    <definedName name="T2?Data">#REF!</definedName>
    <definedName name="T2?item_ext?РОСТ">#REF!</definedName>
    <definedName name="T2?L1">#REF!</definedName>
    <definedName name="T2?L1.1.1">#REF!,#REF!</definedName>
    <definedName name="T2?L1.1.1.1">#REF!,#REF!</definedName>
    <definedName name="T2?L1.1.2">#REF!,#REF!</definedName>
    <definedName name="T2?L1.1.2.1">#REF!,#REF!</definedName>
    <definedName name="T2?L1.1.3">#REF!,#REF!</definedName>
    <definedName name="T2?L1.1.3.1">#REF!,#REF!</definedName>
    <definedName name="T2?L1.1.3.10">#REF!,#REF!</definedName>
    <definedName name="T2?L1.1.3.2">#REF!,#REF!</definedName>
    <definedName name="T2?L1.1.3.3">#REF!,#REF!</definedName>
    <definedName name="T2?L1.1.3.4">#REF!,#REF!</definedName>
    <definedName name="T2?L1.1.3.5">#REF!,#REF!</definedName>
    <definedName name="T2?L1.1.3.6">#REF!,#REF!</definedName>
    <definedName name="T2?L1.1.3.7">#REF!,#REF!</definedName>
    <definedName name="T2?L1.1.3.8">#REF!,#REF!</definedName>
    <definedName name="T2?L1.1.3.9">#REF!,#REF!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 localSheetId="4">P1_T2?Protection,P2_T2?Protection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Б">#REF!,#REF!,#REF!,#REF!</definedName>
    <definedName name="T2?unit?МКВТЧ">'[68]2'!$D$6:$H$8,   '[68]2'!$D$10:$H$10,   '[68]2'!$D$12:$H$13,   '[68]2'!$D$15:$H$15</definedName>
    <definedName name="T2?unit?МКУБ">#REF!,#REF!,#REF!,#REF!</definedName>
    <definedName name="T2?unit?ПРЦ">'[68]2'!$D$9:$H$9,   '[68]2'!$D$14:$H$14,   '[68]2'!$I$6:$L$19,   '[68]2'!$D$18:$H$18</definedName>
    <definedName name="T2?unit?РУБ.МКБ">#REF!,#REF!,#REF!,#REF!</definedName>
    <definedName name="T2?unit?ТГКАЛ">'[68]2'!$D$16:$H$17,   '[68]2'!$D$19:$H$19</definedName>
    <definedName name="T2?unit?ТРУБ">#REF!,#REF!,#REF!,#REF!</definedName>
    <definedName name="T2?unit?ТЫС.МКБ">#REF!,#REF!,#REF!,#REF!</definedName>
    <definedName name="T2_">#REF!</definedName>
    <definedName name="T2_1_Protect">P4_T2_1_Protect,P5_T2_1_Protect,P6_T2_1_Protect,P7_T2_1_Protect</definedName>
    <definedName name="T2_2_Protect">P4_T2_2_Protect,P5_T2_2_Protect,P6_T2_2_Protect,P7_T2_2_Protect</definedName>
    <definedName name="T2_Add_Town">#REF!</definedName>
    <definedName name="T2_Copy">#REF!</definedName>
    <definedName name="T2_DiapProt" localSheetId="4">P1_T2_DiapProt,P2_T2_DiapProt</definedName>
    <definedName name="T2_DiapProt">P1_T2_DiapProt,P2_T2_DiapProt</definedName>
    <definedName name="T2_Protect">P4_T2_Protect,P5_T2_Protect,P6_T2_Protect</definedName>
    <definedName name="T2_unpr_all">'[69]2'!$G$13:$L$58,'[69]2'!$N$13:$S$58,'[69]2'!$U$13:$Z$58,'[69]2'!$G$74:$L$119,'[69]2'!$N$74:$S$119,'[69]2'!$U$74:$Z$120,'[69]2'!$Z$119:$Z$120,'[69]2'!$N$134:$S$180,'[69]2'!$U$134:$Z$180,'[69]2'!$N$195:$S$241,'[69]2'!$U$195:$Z$241,'[69]2'!$N$257:$R$268,'[69]2'!$S$257:$S$302,'[69]2'!$N$269:$R$302,'[69]2'!$U$257:$Z$302,'[69]2'!$N$318</definedName>
    <definedName name="T2_Unprotected">#REF!,#REF!,#REF!,#REF!,#REF!,#REF!</definedName>
    <definedName name="T20.1?Columns">#REF!</definedName>
    <definedName name="T20.1?Investments">#REF!</definedName>
    <definedName name="T20.1?Scope">#REF!</definedName>
    <definedName name="T20.1_Protect">#REF!</definedName>
    <definedName name="T20?axis?R?ДОГОВОР">'[68]20'!$G$7:$O$26,       '[68]20'!$G$28:$O$41</definedName>
    <definedName name="T20?axis?R?ДОГОВОР?">'[68]20'!$D$7:$D$26,       '[68]20'!$D$28:$D$41</definedName>
    <definedName name="T20?axis?ПРД?БАЗ">'[68]20'!$L$6:$M$42,  '[68]20'!$I$6:$J$42</definedName>
    <definedName name="T20?axis?ПРД?ПРЕД">'[68]20'!$N$6:$O$41,  '[68]20'!$G$6:$H$42</definedName>
    <definedName name="T20?axis?ПФ?ПЛАН">'[68]20'!$L$6:$L$42,  '[68]20'!$G$6:$G$42,  '[68]20'!$N$6:$N$42,  '[68]20'!$I$6:$I$42</definedName>
    <definedName name="T20?axis?ПФ?ФАКТ">'[68]20'!$M$6:$M$42,  '[68]20'!$H$6:$H$42,  '[68]20'!$O$6:$O$42,  '[68]20'!$J$6:$J$42</definedName>
    <definedName name="T20?Columns">#REF!</definedName>
    <definedName name="T20?Data">'[68]20'!$G$6:$O$6,       '[68]20'!$G$8:$O$25,       '[68]20'!$G$27:$O$27,       '[68]20'!$G$29:$O$40,       '[68]20'!$G$42:$O$42</definedName>
    <definedName name="T20?item_ext?РОСТ">[70]аренда!#REF!</definedName>
    <definedName name="T20?ItemComments">#REF!</definedName>
    <definedName name="T20?Items">#REF!</definedName>
    <definedName name="T20?L1.1">'[68]20'!$A$20:$O$20,'[68]20'!$A$17:$O$17,'[68]20'!$A$8:$O$8,'[68]20'!$A$11:$O$11,'[68]20'!$A$14:$O$14,'[68]20'!$A$23:$O$23</definedName>
    <definedName name="T20?L1.2">'[68]20'!$A$21:$O$21,'[68]20'!$A$18:$O$18,'[68]20'!$A$9:$O$9,'[68]20'!$A$12:$O$12,'[68]20'!$A$15:$O$15,'[68]20'!$A$24:$O$24</definedName>
    <definedName name="T20?L1.3">'[68]20'!$A$22:$O$22,'[68]20'!$A$19:$O$19,'[68]20'!$A$10:$O$10,'[68]20'!$A$13:$O$13,'[68]20'!$A$16:$O$16,'[68]20'!$A$25:$O$25</definedName>
    <definedName name="T20?L2.1">'[68]20'!$A$29:$O$29,   '[68]20'!$A$32:$O$32,   '[68]20'!$A$35:$O$35,   '[68]20'!$A$38:$O$38</definedName>
    <definedName name="T20?L2.2">'[68]20'!$A$30:$O$30,   '[68]20'!$A$33:$O$33,   '[68]20'!$A$36:$O$36,   '[68]20'!$A$39:$O$39</definedName>
    <definedName name="T20?L2.3">'[68]20'!$A$31:$O$31,   '[68]20'!$A$34:$O$34,   '[68]20'!$A$37:$O$37,   '[68]20'!$A$40:$O$40</definedName>
    <definedName name="T20?Name">[70]аренда!#REF!</definedName>
    <definedName name="T20?Scope">#REF!</definedName>
    <definedName name="T20?unit?МКВТЧ">'[28]20'!$C$13:$M$13,'[28]20'!$C$15:$M$19,'[28]20'!$C$8:$M$11</definedName>
    <definedName name="T20?unit?ПРЦ">[70]аренда!#REF!</definedName>
    <definedName name="T20_Change1">#REF!,#REF!,#REF!</definedName>
    <definedName name="T20_Copy1">[70]аренда!#REF!</definedName>
    <definedName name="T20_Copy2">[70]аренда!#REF!</definedName>
    <definedName name="T20_Data">#REF!,#REF!,#REF!,#REF!,#REF!,#REF!,#REF!</definedName>
    <definedName name="T20_Protect">'[71]20'!$E$13:$I$20,'[71]20'!$E$9:$I$10</definedName>
    <definedName name="T20_Protection">'[28]20'!$E$8:$H$11,P1_T20_Protection</definedName>
    <definedName name="T21.2.1?Data" localSheetId="4">P1_T21.2.1?Data,P2_T21.2.1?Data</definedName>
    <definedName name="T21.2.1?Data">P1_T21.2.1?Data,P2_T21.2.1?Data</definedName>
    <definedName name="T21.2.2?Data" localSheetId="4">P1_T21.2.2?Data,P2_T21.2.2?Data</definedName>
    <definedName name="T21.2.2?Data">P1_T21.2.2?Data,P2_T21.2.2?Data</definedName>
    <definedName name="T21.3?Columns">#REF!</definedName>
    <definedName name="T21.3?item_ext?СБЫТ">'[71]21.3'!#REF!,'[71]21.3'!#REF!</definedName>
    <definedName name="T21.3?ItemComments">#REF!</definedName>
    <definedName name="T21.3?Items">#REF!</definedName>
    <definedName name="T21.3?Scope">#REF!</definedName>
    <definedName name="T21.3?ВРАС">'[71]21.3'!$B$28:$B$42,'[71]21.3'!$B$60:$B$62</definedName>
    <definedName name="T21.3_Protect">'[71]21.3'!$E$19:$I$22,'[71]21.3'!$E$24:$I$25,'[71]21.3'!$B$28:$I$42,'[71]21.3'!$E$44:$I$44,'[71]21.3'!$E$47:$I$57,'[71]21.3'!$B$60:$I$62,'[71]21.3'!$E$13:$I$17</definedName>
    <definedName name="T21.4?Data" localSheetId="4">P1_T21.4?Data,P2_T21.4?Data</definedName>
    <definedName name="T21.4?Data">P1_T21.4?Data,P2_T21.4?Data</definedName>
    <definedName name="T21?axis?R?ДОГОВОР">#REF!</definedName>
    <definedName name="T21?axis?R?ДОГОВОР?">#REF!</definedName>
    <definedName name="T21?axis?R?ПЭ">'[28]21'!$D$14:$S$16,'[28]21'!$D$26:$S$28,'[28]21'!$D$20:$S$22</definedName>
    <definedName name="T21?axis?R?ПЭ?">'[28]21'!$B$14:$B$16,'[28]21'!$B$26:$B$28,'[28]21'!$B$20:$B$22</definedName>
    <definedName name="T21?axis?ПРД?БАЗ">'[68]21'!$I$6:$J$18,'[68]21'!$F$6:$G$18</definedName>
    <definedName name="T21?axis?ПРД?ПРЕД">'[68]21'!$K$6:$L$18,'[68]21'!$D$6:$E$18</definedName>
    <definedName name="T21?axis?ПРД?РЕГ">#REF!</definedName>
    <definedName name="T21?axis?ПФ?ПЛАН">'[68]21'!$I$6:$I$18,'[68]21'!$D$6:$D$18,'[68]21'!$K$6:$K$18,'[68]21'!$F$6:$F$18</definedName>
    <definedName name="T21?axis?ПФ?ФАКТ">'[68]21'!$J$6:$J$18,'[68]21'!$E$6:$E$18,'[68]21'!$L$6:$L$18,'[68]21'!$G$6:$G$18</definedName>
    <definedName name="T21?Data">'[68]21'!$D$6:$L$9, '[68]21'!$D$11:$L$14, '[68]21'!$D$16:$L$18</definedName>
    <definedName name="T21?item_ext?РОСТ">#REF!</definedName>
    <definedName name="T21?L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3_Change1">#REF!,#REF!,#REF!,#REF!,#REF!,#REF!,#REF!</definedName>
    <definedName name="T21_3_Data">#REF!,#REF!,#REF!,#REF!,#REF!,#REF!,#REF!,#REF!,#REF!,#REF!,#REF!</definedName>
    <definedName name="T21_3_write1">#REF!,#REF!,#REF!,#REF!,#REF!,#REF!,#REF!,#REF!,#REF!,#REF!</definedName>
    <definedName name="T21_Copy">#REF!</definedName>
    <definedName name="T21_Protection" localSheetId="4">[0]!P2_T21_Protection,[0]!P3_T21_Protection</definedName>
    <definedName name="T21_Protection">P2_T21_Protection,P3_T21_Protection</definedName>
    <definedName name="T22?axis?R?ДОГОВОР">'[68]22'!$E$8:$M$9,'[68]22'!$E$13:$M$14,'[68]22'!$E$22:$M$23,'[68]22'!$E$18:$M$18</definedName>
    <definedName name="T22?axis?R?ДОГОВОР?">'[68]22'!$A$8:$A$9,'[68]22'!$A$13:$A$14,'[68]22'!$A$22:$A$23,'[68]22'!$A$18</definedName>
    <definedName name="T22?axis?ПРД?БАЗ">'[68]22'!$J$6:$K$26, '[68]22'!$G$6:$H$26</definedName>
    <definedName name="T22?axis?ПРД?ПРЕД">'[68]22'!$L$6:$M$26, '[68]22'!$E$6:$F$26</definedName>
    <definedName name="T22?axis?ПФ?ПЛАН">'[68]22'!$J$6:$J$26,'[68]22'!$E$6:$E$26,'[68]22'!$L$6:$L$26,'[68]22'!$G$6:$G$26</definedName>
    <definedName name="T22?axis?ПФ?ФАКТ">'[68]22'!$K$6:$K$26,'[68]22'!$F$6:$F$26,'[68]22'!$M$6:$M$26,'[68]22'!$H$6:$H$26</definedName>
    <definedName name="T22?item_ext?ВСЕГО">'[28]22'!$E$8:$F$31,'[28]22'!$I$8:$J$31</definedName>
    <definedName name="T22?item_ext?РОСТ">'[70]другие затраты с-ст'!#REF!</definedName>
    <definedName name="T22?item_ext?ЭС">'[28]22'!$K$8:$L$31,'[28]22'!$G$8:$H$31</definedName>
    <definedName name="T22?L1" xml:space="preserve"> '[68]22'!$A$11:$M$11,    '[68]22'!$A$6:$M$6,    '[68]22'!$A$16:$M$16,    '[68]22'!$A$20:$M$20</definedName>
    <definedName name="T22?L1.x">'[68]22'!$A$13:$M$14, '[68]22'!$A$8:$M$9, '[68]22'!$A$18:$M$18, '[68]22'!$A$22:$M$23</definedName>
    <definedName name="T22?L2">'[70]другие затраты с-ст'!#REF!</definedName>
    <definedName name="T22?Name">'[70]другие затраты с-ст'!#REF!</definedName>
    <definedName name="T22?unit?ГКАЛ.Ч">'[28]22'!$G$8:$G$31,'[28]22'!$I$8:$I$31,'[28]22'!$K$8:$K$31,'[28]22'!$E$8:$E$31</definedName>
    <definedName name="T22?unit?ПРЦ">'[70]другие затраты с-ст'!#REF!</definedName>
    <definedName name="T22?unit?ТГКАЛ">'[28]22'!$H$8:$H$31,'[28]22'!$J$8:$J$31,'[28]22'!$L$8:$L$31,'[28]22'!$F$8:$F$31</definedName>
    <definedName name="T22_Copy">'[70]другие затраты с-ст'!#REF!</definedName>
    <definedName name="T22_Copy2">'[70]другие затраты с-ст'!#REF!</definedName>
    <definedName name="T22_Protection">'[28]22'!$E$19:$L$23,'[28]22'!$E$25:$L$25,'[28]22'!$E$27:$L$31,'[28]22'!$E$17:$L$17</definedName>
    <definedName name="T23?axis?R?ВТОП">'[28]23'!$E$8:$P$30,'[28]23'!$E$36:$P$58</definedName>
    <definedName name="T23?axis?R?ВТОП?">'[28]23'!$C$8:$C$30,'[28]23'!$C$36:$C$58</definedName>
    <definedName name="T23?axis?R?ПЭ">'[28]23'!$E$8:$P$30,'[28]23'!$E$36:$P$58</definedName>
    <definedName name="T23?axis?R?ПЭ?">'[28]23'!$B$8:$B$30,'[28]23'!$B$36:$B$58</definedName>
    <definedName name="T23?axis?R?СЦТ">'[28]23'!$E$32:$P$34,'[28]23'!$E$60:$P$62</definedName>
    <definedName name="T23?axis?R?СЦТ?">'[28]23'!$A$60:$A$62,'[28]23'!$A$32:$A$34</definedName>
    <definedName name="T23?axis?ПРД?БАЗ">'[68]23'!$I$6:$J$13,'[68]23'!$F$6:$G$13</definedName>
    <definedName name="T23?axis?ПРД?ПРЕД">'[68]23'!$K$6:$L$13,'[68]23'!$D$6:$E$13</definedName>
    <definedName name="T23?axis?ПРД?РЕГ">'[70]налоги в с-ст'!#REF!</definedName>
    <definedName name="T23?axis?ПФ?ПЛАН">'[68]23'!$I$6:$I$13,'[68]23'!$D$6:$D$13,'[68]23'!$K$6:$K$13,'[68]23'!$F$6:$F$13</definedName>
    <definedName name="T23?axis?ПФ?ФАКТ">'[68]23'!$J$6:$J$13,'[68]23'!$E$6:$E$13,'[68]23'!$L$6:$L$13,'[68]23'!$G$6:$G$13</definedName>
    <definedName name="T23?Data">'[68]23'!$D$9:$L$9,'[68]23'!$D$11:$L$13,'[68]23'!$D$6:$L$7</definedName>
    <definedName name="T23?item_ext?ВСЕГО">'[28]23'!$A$55:$P$58,'[28]23'!$A$27:$P$30</definedName>
    <definedName name="T23?item_ext?ИТОГО">'[28]23'!$A$59:$P$59,'[28]23'!$A$31:$P$31</definedName>
    <definedName name="T23?item_ext?РОСТ">'[70]налоги в с-ст'!#REF!</definedName>
    <definedName name="T23?item_ext?СЦТ">'[28]23'!$A$60:$P$62,'[28]23'!$A$32:$P$34</definedName>
    <definedName name="T23?L1">'[70]налоги в с-ст'!#REF!</definedName>
    <definedName name="T23?L1.1">'[70]налоги в с-ст'!#REF!</definedName>
    <definedName name="T23?L1.2">'[70]налоги в с-ст'!#REF!</definedName>
    <definedName name="T23?L2">'[70]налоги в с-ст'!#REF!</definedName>
    <definedName name="T23?L3">'[70]налоги в с-ст'!#REF!</definedName>
    <definedName name="T23?L4">'[70]налоги в с-ст'!#REF!</definedName>
    <definedName name="T23?Name">'[70]налоги в с-ст'!#REF!</definedName>
    <definedName name="T23?Table">'[70]налоги в с-ст'!#REF!</definedName>
    <definedName name="T23?Title">'[70]налоги в с-ст'!#REF!</definedName>
    <definedName name="T23?unit?ПРЦ">'[68]23'!$D$12:$H$12,'[68]23'!$I$6:$L$13</definedName>
    <definedName name="T23?unit?ТРУБ">'[68]23'!$D$9:$H$9,'[68]23'!$D$11:$H$11,'[68]23'!$D$13:$H$13,'[68]23'!$D$6:$H$7</definedName>
    <definedName name="T23_1_Change1">#REF!,#REF!,#REF!,#REF!,#REF!,#REF!,#REF!,#REF!</definedName>
    <definedName name="T23_Protection">'[28]23'!$A$60:$A$62,'[28]23'!$F$60:$J$62,'[28]23'!$O$60:$P$62,'[28]23'!$A$9:$A$25,P1_T23_Protection</definedName>
    <definedName name="T24.1?Data">'[68]24.1'!$E$6:$J$21, '[68]24.1'!$E$23, '[68]24.1'!$H$23:$J$23, '[68]24.1'!$E$28:$J$42, '[68]24.1'!$E$44, '[68]24.1'!$H$44:$J$44</definedName>
    <definedName name="T24.1?unit?ТРУБ">'[68]24.1'!$E$5:$E$44, '[68]24.1'!$J$5:$J$44</definedName>
    <definedName name="T24.1_Copy1">'[70]% за кредит'!#REF!</definedName>
    <definedName name="T24.1_Copy2">'[70]% за кредит'!#REF!</definedName>
    <definedName name="T24?axis?R?ДОГОВОР">'[68]24'!$D$27:$L$37,'[68]24'!$D$8:$L$18</definedName>
    <definedName name="T24?axis?R?ДОГОВОР?">'[68]24'!$B$27:$B$37,'[68]24'!$B$8:$B$18</definedName>
    <definedName name="T24?axis?ПРД?БАЗ">'[68]24'!$I$6:$J$39,'[68]24'!$F$6:$G$39</definedName>
    <definedName name="T24?axis?ПРД?ПРЕД">'[68]24'!$K$6:$L$39,'[68]24'!$D$6:$E$39</definedName>
    <definedName name="T24?axis?ПРД?РЕГ">#REF!</definedName>
    <definedName name="T24?axis?ПФ?ПЛАН">'[68]24'!$I$6:$I$39,'[68]24'!$D$6:$D$39,'[68]24'!$K$6:$K$39,'[68]24'!$F$6:$F$38</definedName>
    <definedName name="T24?axis?ПФ?ФАКТ">'[68]24'!$J$6:$J$39,'[68]24'!$E$6:$E$39,'[68]24'!$L$6:$L$39,'[68]24'!$G$6:$G$39</definedName>
    <definedName name="T24?Data">'[68]24'!$D$6:$L$6, '[68]24'!$D$8:$L$18, '[68]24'!$D$20:$L$25, '[68]24'!$D$27:$L$37, '[68]24'!$D$39:$L$39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'[68]24'!$D$22:$H$22, '[68]24'!$I$6:$L$6, '[68]24'!$I$8:$L$18, '[68]24'!$I$20:$L$25, '[68]24'!$I$27:$L$37, '[68]24'!$I$39:$L$39</definedName>
    <definedName name="T24?unit?ТРУБ">'[68]24'!$D$6:$H$6, '[68]24'!$D$8:$H$18, '[68]24'!$D$20:$H$21, '[68]24'!$D$23:$H$25, '[68]24'!$D$27:$H$37, '[68]24'!$D$39:$H$39</definedName>
    <definedName name="T24_Copy1">#REF!</definedName>
    <definedName name="T24_Copy2">#REF!</definedName>
    <definedName name="T24_Data">#REF!,#REF!,#REF!,#REF!,#REF!,#REF!,#REF!,#REF!,#REF!,#REF!,#REF!,#REF!</definedName>
    <definedName name="T24_Protection">'[28]24'!$E$24:$H$37,'[28]24'!$B$35:$B$37,'[28]24'!$E$41:$H$42,'[28]24'!$J$8:$M$21,'[28]24'!$J$24:$M$37,'[28]24'!$J$41:$M$42,'[28]24'!$E$8:$H$21</definedName>
    <definedName name="T25?axis?R?ВРАС">#REF!</definedName>
    <definedName name="T25?axis?R?ВРАС?">#REF!</definedName>
    <definedName name="T25?axis?R?ДОГОВОР">'[68]25'!$G$19:$O$20, '[68]25'!$G$9:$O$10, '[68]25'!$G$14:$O$15, '[68]25'!$G$24:$O$24, '[68]25'!$G$29:$O$34, '[68]25'!$G$38:$O$40</definedName>
    <definedName name="T25?axis?R?ДОГОВОР?">'[68]25'!$E$19:$E$20, '[68]25'!$E$9:$E$10, '[68]25'!$E$14:$E$15, '[68]25'!$E$24, '[68]25'!$E$29:$E$34, '[68]25'!$E$38:$E$40</definedName>
    <definedName name="T25?axis?ПРД?БАЗ">#REF!</definedName>
    <definedName name="T25?axis?ПРД?ПРЕД">#REF!</definedName>
    <definedName name="T25?axis?ПРД?РЕГ">#REF!</definedName>
    <definedName name="T25?axis?ПФ?ПЛАН">'[68]25'!$I$7:$I$51,         '[68]25'!$L$7:$L$51</definedName>
    <definedName name="T25?axis?ПФ?ФАКТ">'[68]25'!$J$7:$J$51,         '[68]25'!$M$7:$M$51</definedName>
    <definedName name="T25?Data">#REF!</definedName>
    <definedName name="T25?item_ext?РОСТ">#REF!</definedName>
    <definedName name="T25?item_ext?РОСТ2">#REF!</definedName>
    <definedName name="T25?L1" xml:space="preserve"> '[68]25'!$A$17:$O$17,  '[68]25'!$A$7:$O$7,  '[68]25'!$A$12:$O$12,  '[68]25'!$A$22:$O$22,  '[68]25'!$A$26:$O$26,  '[68]25'!$A$36:$O$36</definedName>
    <definedName name="T25?L1.1">'[68]25'!$A$19:$O$20, '[68]25'!$A$31:$O$31, '[68]25'!$A$9:$O$10, '[68]25'!$A$14:$O$15, '[68]25'!$A$24:$O$24, '[68]25'!$A$29:$O$29, '[68]25'!$A$33:$O$33, '[68]25'!$A$38:$O$40</definedName>
    <definedName name="T25?L1.2">#REF!</definedName>
    <definedName name="T25?L1.2.1" xml:space="preserve"> '[68]25'!$A$32:$O$32,     '[68]25'!$A$30:$O$30,     '[68]25'!$A$34:$O$34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ГА" xml:space="preserve"> '[68]25'!$G$32:$K$32,     '[68]25'!$G$27:$K$27,     '[68]25'!$G$30:$K$30,     '[68]25'!$G$34:$K$34</definedName>
    <definedName name="T25?unit?ПРЦ">#REF!</definedName>
    <definedName name="T25?unit?ТРУБ" xml:space="preserve"> '[68]25'!$G$31:$K$31,     '[68]25'!$G$6:$K$26,     '[68]25'!$G$29:$K$29,     '[68]25'!$G$33:$K$33,     '[68]25'!$G$36:$K$51</definedName>
    <definedName name="T25_Copy1">#REF!</definedName>
    <definedName name="T25_Copy2">#REF!</definedName>
    <definedName name="T25_Copy3">#REF!</definedName>
    <definedName name="T25_Copy4">#REF!</definedName>
    <definedName name="T25_Data">#REF!,#REF!,#REF!,#REF!,#REF!,#REF!,#REF!,#REF!,#REF!,#REF!,#REF!,#REF!,#REF!,#REF!,#REF!,#REF!</definedName>
    <definedName name="T25_protection" localSheetId="4">[0]!P1_T25_protection,[0]!P2_T25_protection</definedName>
    <definedName name="T25_protection">P1_T25_protection,P2_T25_protection</definedName>
    <definedName name="T26?axis?R?ВРАС">'[28]26'!$C$34:$N$36,'[28]26'!$C$22:$N$24</definedName>
    <definedName name="T26?axis?R?ВРАС?">'[28]26'!$B$34:$B$36,'[28]26'!$B$22:$B$24</definedName>
    <definedName name="T26?axis?ПРД?БАЗ">'[68]26'!$I$6:$J$20,'[68]26'!$F$6:$G$20</definedName>
    <definedName name="T26?axis?ПРД?ПРЕД">'[68]26'!$K$6:$L$20,'[68]26'!$D$6:$E$20</definedName>
    <definedName name="T26?axis?ПФ?ПЛАН">'[68]26'!$I$6:$I$20,'[68]26'!$D$6:$D$20,'[68]26'!$K$6:$K$20,'[68]26'!$F$6:$F$20</definedName>
    <definedName name="T26?axis?ПФ?ФАКТ">'[68]26'!$J$6:$J$20,'[68]26'!$E$6:$E$20,'[68]26'!$L$6:$L$20,'[68]26'!$G$6:$G$20</definedName>
    <definedName name="T26?Data">'[68]26'!$D$6:$L$8, '[68]26'!$D$10:$L$20</definedName>
    <definedName name="T26?item_ext?РОСТ">'[70]поощрение (ДВ)'!#REF!</definedName>
    <definedName name="T26?L1">'[28]26'!$F$8:$N$8,'[28]26'!$C$8:$D$8</definedName>
    <definedName name="T26?L1.1">'[28]26'!$F$10:$N$10,'[28]26'!$C$10:$D$10</definedName>
    <definedName name="T26?L2">'[28]26'!$F$11:$N$11,'[28]26'!$C$11:$D$11</definedName>
    <definedName name="T26?L2.1">'[28]26'!$F$13:$N$13,'[28]26'!$C$13:$D$13</definedName>
    <definedName name="T26?L2.7">'[70]поощрение (ДВ)'!#REF!</definedName>
    <definedName name="T26?L2.8">'[70]поощрение (ДВ)'!#REF!</definedName>
    <definedName name="T26?L3">'[70]поощрение (ДВ)'!#REF!</definedName>
    <definedName name="T26?L4">'[28]26'!$F$15:$N$15,'[28]26'!$C$15:$D$15</definedName>
    <definedName name="T26?L5">'[28]26'!$F$16:$N$16,'[28]26'!$C$16:$D$16</definedName>
    <definedName name="T26?L5.1">'[28]26'!$F$18:$N$18,'[28]26'!$C$18:$D$18</definedName>
    <definedName name="T26?L5.2">'[28]26'!$F$19:$N$19,'[28]26'!$C$19:$D$19</definedName>
    <definedName name="T26?L5.3">'[28]26'!$F$20:$N$20,'[28]26'!$C$20:$D$20</definedName>
    <definedName name="T26?L5.3.x">'[28]26'!$F$22:$N$24,'[28]26'!$C$22:$D$24</definedName>
    <definedName name="T26?L6">'[28]26'!$F$26:$N$26,'[28]26'!$C$26:$D$26</definedName>
    <definedName name="T26?L7">'[28]26'!$F$27:$N$27,'[28]26'!$C$27:$D$27</definedName>
    <definedName name="T26?L7.1">'[28]26'!$F$29:$N$29,'[28]26'!$C$29:$D$29</definedName>
    <definedName name="T26?L7.2">'[28]26'!$F$30:$N$30,'[28]26'!$C$30:$D$30</definedName>
    <definedName name="T26?L7.3">'[28]26'!$F$31:$N$31,'[28]26'!$C$31:$D$31</definedName>
    <definedName name="T26?L7.4">'[28]26'!$F$32:$N$32,'[28]26'!$C$32:$D$32</definedName>
    <definedName name="T26?L7.4.x">'[28]26'!$F$34:$N$36,'[28]26'!$C$34:$D$36</definedName>
    <definedName name="T26?L8">'[28]26'!$F$38:$N$38,'[28]26'!$C$38:$D$38</definedName>
    <definedName name="T26?Name">'[70]поощрение (ДВ)'!#REF!</definedName>
    <definedName name="T26?unit?ПРЦ">'[70]поощрение (ДВ)'!#REF!</definedName>
    <definedName name="T26_Protection">'[28]26'!$K$34:$N$36,'[28]26'!$B$22:$B$24,P1_T26_Protection,P2_T26_Protection</definedName>
    <definedName name="T27?axis?R?ВРАС">'[28]27'!$C$34:$S$36,'[28]27'!$C$22:$S$24</definedName>
    <definedName name="T27?axis?R?ВРАС?">'[28]27'!$B$34:$B$36,'[28]27'!$B$22:$B$24</definedName>
    <definedName name="T27?axis?ПРД?БАЗ">'[68]27'!$I$6:$J$11,'[68]27'!$F$6:$G$11</definedName>
    <definedName name="T27?axis?ПРД?ПРЕД">'[68]27'!$K$6:$L$11,'[68]27'!$D$6:$E$11</definedName>
    <definedName name="T27?axis?ПРД?РЕГ">#REF!</definedName>
    <definedName name="T27?axis?ПФ?ПЛАН">'[68]27'!$I$6:$I$11,'[68]27'!$D$6:$D$11,'[68]27'!$K$6:$K$11,'[68]27'!$F$6:$F$11</definedName>
    <definedName name="T27?axis?ПФ?ФАКТ">'[68]27'!$J$6:$J$11,'[68]27'!$E$6:$E$11,'[68]27'!$L$6:$L$11,'[68]27'!$G$6:$G$11</definedName>
    <definedName name="T27?Data">#REF!</definedName>
    <definedName name="T27?item_ext?РОСТ">#REF!</definedName>
    <definedName name="T27?Items">#REF!</definedName>
    <definedName name="T27?L1">#REF!</definedName>
    <definedName name="T27?L1.1">'[28]27'!$F$10:$S$10,'[28]27'!$C$10:$D$10</definedName>
    <definedName name="T27?L2">#REF!</definedName>
    <definedName name="T27?L2.1">'[28]27'!$F$13:$S$13,'[28]27'!$C$13:$D$13</definedName>
    <definedName name="T27?L3">#REF!</definedName>
    <definedName name="T27?L4">#REF!</definedName>
    <definedName name="T27?L5">#REF!</definedName>
    <definedName name="T27?L5.3">'[28]27'!$F$20:$S$20,'[28]27'!$C$20:$D$20</definedName>
    <definedName name="T27?L5.3.x">'[28]27'!$F$22:$S$24,'[28]27'!$C$22:$D$24</definedName>
    <definedName name="T27?L6">#REF!</definedName>
    <definedName name="T27?L7">'[28]27'!$F$27:$S$27,'[28]27'!$C$27:$D$27</definedName>
    <definedName name="T27?L7.1">'[28]27'!$F$29:$S$29,'[28]27'!$C$29:$D$29</definedName>
    <definedName name="T27?L7.2">'[28]27'!$F$30:$S$30,'[28]27'!$C$30:$D$30</definedName>
    <definedName name="T27?L7.3">'[28]27'!$F$31:$S$31,'[28]27'!$C$31:$D$31</definedName>
    <definedName name="T27?L7.4">'[28]27'!$F$32:$S$32,'[28]27'!$C$32:$D$32</definedName>
    <definedName name="T27?L7.4.x">'[28]27'!$F$34:$S$36,'[28]27'!$C$34:$D$36</definedName>
    <definedName name="T27?L8">'[28]27'!$F$38:$S$38,'[28]27'!$C$38:$D$38</definedName>
    <definedName name="T27?Name">#REF!</definedName>
    <definedName name="T27?Scope">#REF!</definedName>
    <definedName name="T27?Table">#REF!</definedName>
    <definedName name="T27?Title">#REF!</definedName>
    <definedName name="T27?unit?ПРЦ">'[68]27'!$D$7:$H$7, '[68]27'!$I$6:$L$11</definedName>
    <definedName name="T27?unit?ТРУБ">'[68]27'!$D$6:$H$6, '[68]27'!$D$8:$H$11</definedName>
    <definedName name="T27?НАП">#REF!</definedName>
    <definedName name="T27?ПОТ">#REF!</definedName>
    <definedName name="T27_Protect">'[71]27'!$E$12:$E$13,'[71]27'!$K$4:$AH$4,'[71]27'!$AK$12:$AK$13</definedName>
    <definedName name="T27_Protection">'[28]27'!$P$34:$S$36,'[28]27'!$B$22:$B$24,P1_T27_Protection,P2_T27_Protection,P3_T27_Protection</definedName>
    <definedName name="T28.3?unit?РУБ.ГКАЛ" localSheetId="4">P1_T28.3?unit?РУБ.ГКАЛ,P2_T28.3?unit?РУБ.ГКАЛ</definedName>
    <definedName name="T28.3?unit?РУБ.ГКАЛ">P1_T28.3?unit?РУБ.ГКАЛ,P2_T28.3?unit?РУБ.ГКАЛ</definedName>
    <definedName name="T28?axis?R?ПЭ" localSheetId="4">[0]!P2_T28?axis?R?ПЭ,[0]!P3_T28?axis?R?ПЭ,[0]!P4_T28?axis?R?ПЭ,[0]!P5_T28?axis?R?ПЭ,[0]!P6_T28?axis?R?ПЭ</definedName>
    <definedName name="T28?axis?R?ПЭ">P2_T28?axis?R?ПЭ,P3_T28?axis?R?ПЭ,P4_T28?axis?R?ПЭ,P5_T28?axis?R?ПЭ,P6_T28?axis?R?ПЭ</definedName>
    <definedName name="T28?axis?R?ПЭ?" localSheetId="4">[0]!P2_T28?axis?R?ПЭ?,[0]!P3_T28?axis?R?ПЭ?,[0]!P4_T28?axis?R?ПЭ?,[0]!P5_T28?axis?R?ПЭ?,[0]!P6_T28?axis?R?ПЭ?</definedName>
    <definedName name="T28?axis?R?ПЭ?">P2_T28?axis?R?ПЭ?,P3_T28?axis?R?ПЭ?,P4_T28?axis?R?ПЭ?,P5_T28?axis?R?ПЭ?,P6_T28?axis?R?ПЭ?</definedName>
    <definedName name="T28?axis?ПРД?БАЗ">'[68]28'!$I$6:$J$17,'[68]28'!$F$6:$G$17</definedName>
    <definedName name="T28?axis?ПРД?ПРЕД">'[68]28'!$K$6:$L$17,'[68]28'!$D$6:$E$17</definedName>
    <definedName name="T28?axis?ПРД?РЕГ">'[70]другие из прибыли'!#REF!</definedName>
    <definedName name="T28?axis?ПФ?ПЛАН">'[68]28'!$I$6:$I$17,'[68]28'!$D$6:$D$17,'[68]28'!$K$6:$K$17,'[68]28'!$F$6:$F$17</definedName>
    <definedName name="T28?axis?ПФ?ФАКТ">'[68]28'!$J$6:$J$17,'[68]28'!$E$6:$E$17,'[68]28'!$L$6:$L$17,'[68]28'!$G$6:$G$17</definedName>
    <definedName name="T28?Data">'[68]28'!$D$7:$L$15, '[68]28'!$D$17:$L$17</definedName>
    <definedName name="T28?item_ext?ВСЕГО">'[28]28'!$I$8:$I$292,'[28]28'!$F$8:$F$292</definedName>
    <definedName name="T28?item_ext?ТЭ">'[28]28'!$E$8:$E$292,'[28]28'!$H$8:$H$292</definedName>
    <definedName name="T28?item_ext?ЭЭ">'[28]28'!$D$8:$D$292,'[28]28'!$G$8:$G$292</definedName>
    <definedName name="T28?L1.1.x">'[28]28'!$D$16:$I$18,'[28]28'!$D$11:$I$13</definedName>
    <definedName name="T28?L10.1.x">'[28]28'!$D$250:$I$252,'[28]28'!$D$245:$I$247</definedName>
    <definedName name="T28?L11.1.x">'[28]28'!$D$276:$I$278,'[28]28'!$D$271:$I$273</definedName>
    <definedName name="T28?L2.1.x">'[28]28'!$D$42:$I$44,'[28]28'!$D$37:$I$39</definedName>
    <definedName name="T28?L3.1.x">'[28]28'!$D$68:$I$70,'[28]28'!$D$63:$I$65</definedName>
    <definedName name="T28?L4.1.x">'[28]28'!$D$94:$I$96,'[28]28'!$D$89:$I$91</definedName>
    <definedName name="T28?L5.1.x">'[28]28'!$D$120:$I$122,'[28]28'!$D$115:$I$117</definedName>
    <definedName name="T28?L6.1.x">'[28]28'!$D$146:$I$148,'[28]28'!$D$141:$I$143</definedName>
    <definedName name="T28?L7.1.x">'[28]28'!$D$172:$I$174,'[28]28'!$D$167:$I$169</definedName>
    <definedName name="T28?L8.1.x">'[28]28'!$D$198:$I$200,'[28]28'!$D$193:$I$195</definedName>
    <definedName name="T28?L9.1.x">'[28]28'!$D$224:$I$226,'[28]28'!$D$219:$I$221</definedName>
    <definedName name="T28?Name">'[70]другие из прибыли'!#REF!</definedName>
    <definedName name="T28?unit?ГКАЛЧ">'[28]28'!$H$164:$H$187,'[28]28'!$E$164:$E$187</definedName>
    <definedName name="T28?unit?МКВТЧ">'[28]28'!$G$190:$G$213,'[28]28'!$D$190:$D$213</definedName>
    <definedName name="T28?unit?РУБ.ГКАЛ">'[28]28'!$E$216:$E$239,'[28]28'!$E$268:$E$292,'[28]28'!$H$268:$H$292,'[28]28'!$H$216:$H$239</definedName>
    <definedName name="T28?unit?РУБ.ГКАЛЧ.МЕС">'[28]28'!$H$242:$H$265,'[28]28'!$E$242:$E$265</definedName>
    <definedName name="T28?unit?РУБ.ТКВТ.МЕС">'[28]28'!$G$242:$G$265,'[28]28'!$D$242:$D$265</definedName>
    <definedName name="T28?unit?РУБ.ТКВТЧ">'[28]28'!$G$216:$G$239,'[28]28'!$D$268:$D$292,'[28]28'!$G$268:$G$292,'[28]28'!$D$216:$D$239</definedName>
    <definedName name="T28?unit?ТГКАЛ">'[28]28'!$H$190:$H$213,'[28]28'!$E$190:$E$213</definedName>
    <definedName name="T28?unit?ТКВТ">'[28]28'!$G$164:$G$187,'[28]28'!$D$164:$D$187</definedName>
    <definedName name="T28?unit?ТРУБ">'[28]28'!$D$138:$I$161,'[28]28'!$D$8:$I$109</definedName>
    <definedName name="T28_Copy">'[70]другие из прибыли'!#REF!</definedName>
    <definedName name="T28_Protection" localSheetId="4">[0]!P9_T28_Protection,[0]!P10_T28_Protection,[0]!P11_T28_Protection,' НВВ 2014 год  по заявкам '!P12_T28_Protection</definedName>
    <definedName name="T28_Protection">P9_T28_Protection,P10_T28_Protection,P11_T28_Protection,P12_T28_Protection</definedName>
    <definedName name="T29?axis?ПФ?ПЛАН">'[68]29'!$F$5:$F$11,'[68]29'!$D$5:$D$11</definedName>
    <definedName name="T29?axis?ПФ?ФАКТ">'[68]29'!$G$5:$G$11,'[68]29'!$E$5:$E$11</definedName>
    <definedName name="T29?Data">'[68]29'!$D$6:$H$9, '[68]29'!$D$11:$H$11</definedName>
    <definedName name="T29?item_ext?1СТ" localSheetId="4">P1_T29?item_ext?1СТ</definedName>
    <definedName name="T29?item_ext?1СТ">P1_T29?item_ext?1СТ</definedName>
    <definedName name="T29?item_ext?2СТ.М" localSheetId="4">P1_T29?item_ext?2СТ.М</definedName>
    <definedName name="T29?item_ext?2СТ.М">P1_T29?item_ext?2СТ.М</definedName>
    <definedName name="T29?item_ext?2СТ.Э" localSheetId="4">P1_T29?item_ext?2СТ.Э</definedName>
    <definedName name="T29?item_ext?2СТ.Э">P1_T29?item_ext?2СТ.Э</definedName>
    <definedName name="T29?L10" localSheetId="4">P1_T29?L10</definedName>
    <definedName name="T29?L10">P1_T29?L10</definedName>
    <definedName name="T29_Copy">[70]выпадающие!#REF!</definedName>
    <definedName name="T3?axis?C?РЕШ">#REF!,#REF!,#REF!,#REF!</definedName>
    <definedName name="T3?axis?C?РЕШ?">#REF!,#REF!</definedName>
    <definedName name="T3?axis?R?ОРГ">#REF!</definedName>
    <definedName name="T3?axis?R?ОРГ?">#REF!</definedName>
    <definedName name="T3?axis?ПРД?БАЗ">'[68]3'!$I$6:$J$20,'[68]3'!$F$6:$G$20</definedName>
    <definedName name="T3?axis?ПРД?ПРЕД">'[68]3'!$K$6:$L$20,'[68]3'!$D$6:$E$20</definedName>
    <definedName name="T3?axis?ПРД?РЕГ">#REF!</definedName>
    <definedName name="T3?axis?ПРД2?2005">#REF!,#REF!</definedName>
    <definedName name="T3?axis?ПРД2?2006">#REF!,#REF!</definedName>
    <definedName name="T3?axis?ПФ?ПЛАН">'[68]3'!$I$6:$I$20,'[68]3'!$D$6:$D$20,'[68]3'!$K$6:$K$20,'[68]3'!$F$6:$F$20</definedName>
    <definedName name="T3?axis?ПФ?ФАКТ">'[68]3'!$J$6:$J$20,'[68]3'!$E$6:$E$20,'[68]3'!$L$6:$L$20,'[68]3'!$G$6:$G$20</definedName>
    <definedName name="T3?Data">#REF!</definedName>
    <definedName name="T3?item_ext?РОСТ">#REF!</definedName>
    <definedName name="T3?Items">#REF!</definedName>
    <definedName name="T3?L1">#REF!</definedName>
    <definedName name="T3?L1.1">#REF!</definedName>
    <definedName name="T3?L1.1.1">#REF!,#REF!</definedName>
    <definedName name="T3?L1.1.1.1">#REF!,#REF!</definedName>
    <definedName name="T3?L1.1.2">#REF!,#REF!</definedName>
    <definedName name="T3?L1.1.2.1">#REF!,#REF!</definedName>
    <definedName name="T3?L1.1.3">#REF!,#REF!</definedName>
    <definedName name="T3?L1.1.3.1">#REF!,#REF!</definedName>
    <definedName name="T3?L1.1.3.2">#REF!,#REF!</definedName>
    <definedName name="T3?L1.1.3.3">#REF!,#REF!</definedName>
    <definedName name="T3?L1.1.3.4">#REF!,#REF!</definedName>
    <definedName name="T3?L1.1.3.5">#REF!,#REF!</definedName>
    <definedName name="T3?L1.1.3.6">#REF!,#REF!</definedName>
    <definedName name="T3?L1.1.3.7">#REF!,#REF!</definedName>
    <definedName name="T3?L1.1.3.8">#REF!,#REF!</definedName>
    <definedName name="T3?L1.1.3.9">#REF!,#REF!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'[68]3'!$D$13:$H$13,   '[68]3'!$D$16:$H$16</definedName>
    <definedName name="T3?unit?МКВТЧ">#REF!</definedName>
    <definedName name="T3?unit?ПРЦ">'[68]3'!$D$20:$H$20,   '[68]3'!$I$6:$L$20</definedName>
    <definedName name="T3?unit?РУБ.МКБ">#REF!,#REF!,#REF!,#REF!</definedName>
    <definedName name="T3?unit?ТГКАЛ">'[68]3'!$D$12:$H$12,   '[68]3'!$D$15:$H$15</definedName>
    <definedName name="T3?unit?ТРУБ">#REF!,#REF!,#REF!,#REF!</definedName>
    <definedName name="T3?unit?ТТУТ">'[68]3'!$D$10:$H$11,   '[68]3'!$D$14:$H$14,   '[68]3'!$D$17:$H$19</definedName>
    <definedName name="T3?unit?ТЫС.МКБ">#REF!,#REF!,#REF!,#REF!</definedName>
    <definedName name="T3_Add_Town">#REF!</definedName>
    <definedName name="T3_Copy">#REF!</definedName>
    <definedName name="T3_unpr_all">'[69]3'!$G$14:$L$58,'[69]3'!$N$14:$S$58,'[69]3'!$U$14:$Z$58,'[69]3'!$U$74:$Z$119,'[69]3'!$N$74:$S$119,'[69]3'!$G$74:$L$119,'[69]3'!$G$133:$L$178,'[69]3'!$N$133:$S$178,'[69]3'!$U$133:$Z$178,'[69]3'!$U$192:$Z$237,'[69]3'!$N$192:$S$237,'[69]3'!$G$192:$L$237,'[69]3'!$G$253:$L$298,'[69]3'!$N$253:$S$298,'[69]3'!$U$253:$Z$298</definedName>
    <definedName name="T3_Unprotected">#REF!,#REF!,#REF!,#REF!,#REF!,#REF!</definedName>
    <definedName name="T4.1?axis?R?ВТОП">'[68]4.1'!$E$5:$I$8, '[68]4.1'!$E$12:$I$15, '[68]4.1'!$E$18:$I$21</definedName>
    <definedName name="T4.1?axis?R?ВТОП?">'[68]4.1'!$C$5:$C$8, '[68]4.1'!$C$12:$C$15, '[68]4.1'!$C$18:$C$21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'[68]4.1'!$E$4:$I$9, '[68]4.1'!$E$11:$I$15, '[68]4.1'!$E$18:$I$21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C?РЕШ">#REF!,#REF!,#REF!,#REF!</definedName>
    <definedName name="T4?axis?C?РЕШ?">#REF!,#REF!</definedName>
    <definedName name="T4?axis?R?ВТОП">'[68]4'!$E$7:$M$10,   '[68]4'!$E$14:$M$17,   '[68]4'!$E$20:$M$23,   '[68]4'!$E$26:$M$29,   '[68]4'!$E$32:$M$35,   '[68]4'!$E$38:$M$41,   '[68]4'!$E$45:$M$48,   '[68]4'!$E$51:$M$54,   '[68]4'!$E$58:$M$61,   '[68]4'!$E$65:$M$68,   '[68]4'!$E$72:$M$75</definedName>
    <definedName name="T4?axis?R?ВТОП?">'[68]4'!$C$7:$C$10,   '[68]4'!$C$14:$C$17,   '[68]4'!$C$20:$C$23,   '[68]4'!$C$26:$C$29,   '[68]4'!$C$32:$C$35,   '[68]4'!$C$38:$C$41,   '[68]4'!$C$45:$C$48,   '[68]4'!$C$51:$C$54,   '[68]4'!$C$58:$C$61,   '[68]4'!$C$65:$C$68,   '[68]4'!$C$72:$C$75</definedName>
    <definedName name="T4?axis?R?ОРГ?">#REF!</definedName>
    <definedName name="T4?axis?ОРГ">#REF!</definedName>
    <definedName name="T4?axis?ПРД?БАЗ">'[68]4'!$J$6:$K$81,'[68]4'!$G$6:$H$81</definedName>
    <definedName name="T4?axis?ПРД?ПРЕД">'[68]4'!$L$6:$M$81,'[68]4'!$E$6:$F$81</definedName>
    <definedName name="T4?axis?ПРД?РЕГ">#REF!</definedName>
    <definedName name="T4?axis?ПРД2?2005">#REF!,#REF!</definedName>
    <definedName name="T4?axis?ПРД2?2006">#REF!,#REF!</definedName>
    <definedName name="T4?axis?ПФ?ПЛАН">'[68]4'!$J$6:$J$81,'[68]4'!$E$6:$E$81,'[68]4'!$L$6:$L$81,'[68]4'!$G$6:$G$81</definedName>
    <definedName name="T4?axis?ПФ?ФАКТ">'[68]4'!$K$6:$K$81,'[68]4'!$F$6:$F$81,'[68]4'!$M$6:$M$81,'[68]4'!$H$6:$H$81</definedName>
    <definedName name="T4?Data">'[68]4'!$E$6:$M$11, '[68]4'!$E$13:$M$17, '[68]4'!$E$20:$M$23, '[68]4'!$E$26:$M$29, '[68]4'!$E$32:$M$35, '[68]4'!$E$37:$M$42, '[68]4'!$E$45:$M$48, '[68]4'!$E$50:$M$55, '[68]4'!$E$57:$M$62, '[68]4'!$E$64:$M$69, '[68]4'!$E$72:$M$75, '[68]4'!$E$77:$M$78, '[68]4'!$E$80:$M$80</definedName>
    <definedName name="T4?item_ext?РОСТ">#REF!</definedName>
    <definedName name="T4?L1">#REF!</definedName>
    <definedName name="T4?L1.1">#REF!</definedName>
    <definedName name="T4?L1.1.1">#REF!,#REF!</definedName>
    <definedName name="T4?L1.1.1.1">#REF!,#REF!</definedName>
    <definedName name="T4?L1.1.2">#REF!,#REF!</definedName>
    <definedName name="T4?L1.1.2.1">#REF!,#REF!</definedName>
    <definedName name="T4?L1.1.3">#REF!,#REF!</definedName>
    <definedName name="T4?L1.1.3.1">#REF!,#REF!</definedName>
    <definedName name="T4?L1.1.3.2">#REF!,#REF!</definedName>
    <definedName name="T4?L1.1.3.3">#REF!,#REF!</definedName>
    <definedName name="T4?L1.1.3.4">#REF!,#REF!</definedName>
    <definedName name="T4?L1.1.3.5">#REF!,#REF!</definedName>
    <definedName name="T4?L1.1.3.6">#REF!,#REF!</definedName>
    <definedName name="T4?L1.1.3.7">#REF!,#REF!</definedName>
    <definedName name="T4?L1.1.3.8">#REF!,#REF!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ПРЦ">'[68]4'!$J$6:$M$81, '[68]4'!$E$13:$I$17, '[68]4'!$E$78:$I$78</definedName>
    <definedName name="T4?unit?РУБ.МКБ">'[68]4'!$E$34:$I$34, '[68]4'!$E$47:$I$47, '[68]4'!$E$74:$I$74</definedName>
    <definedName name="T4?unit?РУБ.ТКВТЧ">#REF!</definedName>
    <definedName name="T4?unit?РУБ.ТНТ">'[68]4'!$E$32:$I$33, '[68]4'!$E$35:$I$35, '[68]4'!$E$45:$I$46, '[68]4'!$E$48:$I$48, '[68]4'!$E$72:$I$73, '[68]4'!$E$75:$I$75</definedName>
    <definedName name="T4?unit?РУБ.ТУТ">#REF!</definedName>
    <definedName name="T4?unit?ТРУБ">'[68]4'!$E$37:$I$42, '[68]4'!$E$50:$I$55, '[68]4'!$E$57:$I$62</definedName>
    <definedName name="T4?unit?ТТНТ">'[68]4'!$E$26:$I$27, '[68]4'!$E$29:$I$29</definedName>
    <definedName name="T4?unit?ТТУТ">#REF!</definedName>
    <definedName name="T4?unit?ТЫС.МКБ">#REF!,#REF!,#REF!,#REF!</definedName>
    <definedName name="T4_Add_Town">#REF!</definedName>
    <definedName name="T4_Change1">#REF!,#REF!,#REF!,#REF!</definedName>
    <definedName name="T4_Change2">#REF!,#REF!,#REF!,#REF!</definedName>
    <definedName name="T4_Change3">#REF!,#REF!,#REF!,#REF!</definedName>
    <definedName name="T4_Change4">#REF!,#REF!,#REF!,#REF!</definedName>
    <definedName name="T4_Copy">#REF!</definedName>
    <definedName name="T4_Data">#REF!,#REF!,#REF!</definedName>
    <definedName name="T4_Protect">#N/A</definedName>
    <definedName name="T4_Protected">#REF!,#REF!,#REF!</definedName>
    <definedName name="T4_unpr_all">'[69]4'!$G$192:$L$237,'[69]4'!$G$253:$L$298,'[69]4'!$N$253:$S$298,'[69]4'!$U$253:$Z$298,'[69]4'!$N$192:$S$237,'[69]4'!$U$192:$Z$237,'[69]4'!$N$133:$S$177,'[69]4'!$N$178:$S$178,'[69]4'!$G$133:$L$178,'[69]4'!$U$133:$Z$178,'[69]4'!$G$74:$L$119,'[69]4'!$N$74:$S$119,'[69]4'!$U$74:$Z$119,'[69]4'!$G$13:$L$58,'[69]4'!$N$13:$S$58,'[69]4'!$U$13:$Z$58</definedName>
    <definedName name="T4_Unprotected">#REF!,#REF!,#REF!,#REF!,#REF!,#REF!</definedName>
    <definedName name="T4_write1">#REF!,#REF!,#REF!,#REF!,#REF!,#REF!,#REF!</definedName>
    <definedName name="T4_write2">#REF!,#REF!,#REF!</definedName>
    <definedName name="T4_write3">#REF!,#REF!,#REF!</definedName>
    <definedName name="T4_write4">#REF!,#REF!,#REF!</definedName>
    <definedName name="T4_write5">#REF!,#REF!,#REF!,#REF!</definedName>
    <definedName name="T5?axis?R?ВРАС">#REF!</definedName>
    <definedName name="T5?axis?R?ВРАС?">#REF!</definedName>
    <definedName name="T5?axis?R?ОС">'[68]5'!$E$7:$Q$18, '[68]5'!$E$21:$Q$32, '[68]5'!$E$35:$Q$46, '[68]5'!$E$49:$Q$60, '[68]5'!$E$63:$Q$74, '[68]5'!$E$77:$Q$88</definedName>
    <definedName name="T5?axis?R?ОС?">'[68]5'!$C$77:$C$88, '[68]5'!$C$63:$C$74, '[68]5'!$C$49:$C$60, '[68]5'!$C$35:$C$46, '[68]5'!$C$21:$C$32, '[68]5'!$C$7:$C$18</definedName>
    <definedName name="T5?axis?ПРД?БАЗ">'[68]5'!$N$6:$O$89,'[68]5'!$G$6:$H$89</definedName>
    <definedName name="T5?axis?ПРД?ПРЕД">'[68]5'!$P$6:$Q$89,'[68]5'!$E$6:$F$89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Data">'[68]5'!$E$6:$Q$18, '[68]5'!$E$20:$Q$32, '[68]5'!$E$34:$Q$46, '[68]5'!$E$48:$Q$60, '[68]5'!$E$63:$Q$74, '[68]5'!$E$76:$Q$88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">#REF!</definedName>
    <definedName name="T5?L5.1">#REF!</definedName>
    <definedName name="T5?L6">#REF!</definedName>
    <definedName name="T5?L6.1">#REF!</definedName>
    <definedName name="T5?L7">#REF!</definedName>
    <definedName name="T5?L8">#REF!</definedName>
    <definedName name="T5?L9">#REF!</definedName>
    <definedName name="T5?Name">#REF!</definedName>
    <definedName name="T5?Table">#REF!</definedName>
    <definedName name="T5?Title">#REF!</definedName>
    <definedName name="T5?unit?МКВ">#REF!,#REF!</definedName>
    <definedName name="T5?unit?ПРЦ">'[68]5'!$N$6:$Q$18, '[68]5'!$N$20:$Q$32, '[68]5'!$N$34:$Q$46, '[68]5'!$N$48:$Q$60, '[68]5'!$E$63:$Q$74, '[68]5'!$N$76:$Q$88</definedName>
    <definedName name="T5?unit?РУБ">#REF!,#REF!</definedName>
    <definedName name="T5?unit?ТРУБ">'[68]5'!$E$76:$M$88, '[68]5'!$E$48:$M$60, '[68]5'!$E$34:$M$46, '[68]5'!$E$20:$M$32, '[68]5'!$E$6:$M$18</definedName>
    <definedName name="T5?unit?ЧЕЛ">#REF!,#REF!</definedName>
    <definedName name="T5_Change1">#REF!,#REF!,#REF!,#REF!</definedName>
    <definedName name="T5_Change2">#REF!,#REF!,#REF!,#REF!</definedName>
    <definedName name="T5_Change3">#REF!,#REF!,#REF!,#REF!</definedName>
    <definedName name="T5_Change4">#REF!,#REF!,#REF!,#REF!</definedName>
    <definedName name="T5_Data">#REF!,#REF!,#REF!</definedName>
    <definedName name="T5_Protect">#REF!,#REF!,#REF!,#REF!</definedName>
    <definedName name="T5_Protected">#REF!,#REF!,#REF!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БАЗ">'[68]6'!$I$6:$J$47,'[68]6'!$F$6:$G$47</definedName>
    <definedName name="T6?axis?ПРД?ПРЕД">'[68]6'!$K$6:$L$47,'[68]6'!$D$6:$E$47</definedName>
    <definedName name="T6?axis?ПРД?РЕГ">#REF!</definedName>
    <definedName name="T6?axis?ПФ?ПЛАН">'[68]6'!$I$6:$I$47,'[68]6'!$D$6:$D$47,'[68]6'!$K$6:$K$47,'[68]6'!$F$6:$F$47</definedName>
    <definedName name="T6?axis?ПФ?ФАКТ">'[68]6'!$J$6:$J$47,'[68]6'!$L$6:$L$47,'[68]6'!$E$6:$E$47,'[68]6'!$G$6:$G$47</definedName>
    <definedName name="T6?Columns">#REF!</definedName>
    <definedName name="T6?Data">'[68]6'!$D$7:$L$14, '[68]6'!$D$16:$L$19, '[68]6'!$D$21:$L$22, '[68]6'!$D$24:$L$25, '[68]6'!$D$27:$L$28, '[68]6'!$D$30:$L$31, '[68]6'!$D$33:$L$35, '[68]6'!$D$37:$L$39, '[68]6'!$D$41:$L$47</definedName>
    <definedName name="T6?FirstYear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Scope">#REF!</definedName>
    <definedName name="T6?Table">#REF!</definedName>
    <definedName name="T6?Title">#REF!</definedName>
    <definedName name="T6?unit?ПРЦ">'[68]6'!$D$12:$H$12, '[68]6'!$D$21:$H$21, '[68]6'!$D$24:$H$24, '[68]6'!$D$27:$H$27, '[68]6'!$D$30:$H$30, '[68]6'!$D$33:$H$33, '[68]6'!$D$47:$H$47, '[68]6'!$I$7:$L$47</definedName>
    <definedName name="T6?unit?РУБ">'[68]6'!$D$16:$H$16, '[68]6'!$D$19:$H$19, '[68]6'!$D$22:$H$22, '[68]6'!$D$25:$H$25, '[68]6'!$D$28:$H$28, '[68]6'!$D$31:$H$31, '[68]6'!$D$34:$H$35, '[68]6'!$D$43:$H$43</definedName>
    <definedName name="T6?unit?ТРУБ">'[68]6'!$D$37:$H$39, '[68]6'!$D$44:$H$46</definedName>
    <definedName name="T6?unit?ЧЕЛ">'[68]6'!$D$41:$H$42, '[68]6'!$D$13:$H$14, '[68]6'!$D$7:$H$11</definedName>
    <definedName name="T6?НАП">#REF!</definedName>
    <definedName name="T6?ПОТ">#REF!</definedName>
    <definedName name="T6_Protect">P1_T6_Protect,P2_T6_Protect</definedName>
    <definedName name="T7?axis?ПРД?БАЗ">[70]материалы!$K$6:$L$10,[70]материалы!$H$6:$I$10</definedName>
    <definedName name="T7?axis?ПРД?ПРЕД">[70]материалы!$M$6:$N$10,[70]материалы!$F$6:$G$10</definedName>
    <definedName name="T7?axis?ПФ?ПЛАН">[70]материалы!$K$6:$K$10,[70]материалы!$F$6:$F$10,[70]материалы!$M$6:$M$10,[70]материалы!$H$6:$H$10</definedName>
    <definedName name="T7?axis?ПФ?ФАКТ">[70]материалы!$L$6:$L$10,[70]материалы!$G$6:$G$10,[70]материалы!$N$6:$N$10,[70]материалы!$I$6:$I$10</definedName>
    <definedName name="T7?Data">#N/A</definedName>
    <definedName name="T7?L3">[70]материалы!#REF!</definedName>
    <definedName name="T7?L4">[70]материалы!#REF!</definedName>
    <definedName name="T8?axis?ПРД?БАЗ">'[68]8'!$I$6:$J$42, '[68]8'!$F$6:$G$42</definedName>
    <definedName name="T8?axis?ПРД?ПРЕД">'[68]8'!$K$6:$L$42, '[68]8'!$D$6:$E$42</definedName>
    <definedName name="T8?axis?ПФ?ПЛАН">'[68]8'!$I$6:$I$42, '[68]8'!$D$6:$D$42, '[68]8'!$K$6:$K$42, '[68]8'!$F$6:$F$42</definedName>
    <definedName name="T8?axis?ПФ?ФАКТ">'[68]8'!$G$6:$G$42, '[68]8'!$J$6:$J$42, '[68]8'!$L$6:$L$42, '[68]8'!$E$6:$E$42</definedName>
    <definedName name="T8?Data">'[68]8'!$D$10:$L$12,'[68]8'!$D$14:$L$16,'[68]8'!$D$18:$L$20,'[68]8'!$D$22:$L$24,'[68]8'!$D$26:$L$28,'[68]8'!$D$30:$L$32,'[68]8'!$D$36:$L$38,'[68]8'!$D$40:$L$42,'[68]8'!$D$6:$L$8</definedName>
    <definedName name="T8?item_ext?РОСТ">[70]ремонты!#REF!</definedName>
    <definedName name="T8?Name">[70]ремонты!#REF!</definedName>
    <definedName name="T8?unit?ПРЦ">[70]ремонты!#REF!</definedName>
    <definedName name="T8?unit?ТРУБ">'[68]8'!$D$40:$H$42,'[68]8'!$D$6:$H$32</definedName>
    <definedName name="T9?axis?ПРД?БАЗ">'[68]9'!$I$6:$J$16,'[68]9'!$F$6:$G$16</definedName>
    <definedName name="T9?axis?ПРД?ПРЕД">'[68]9'!$K$6:$L$16,'[68]9'!$D$6:$E$16</definedName>
    <definedName name="T9?axis?ПРД?РЕГ">#REF!</definedName>
    <definedName name="T9?axis?ПФ?ПЛАН">'[68]9'!$I$6:$I$16,'[68]9'!$D$6:$D$16,'[68]9'!$K$6:$K$16,'[68]9'!$F$6:$F$16</definedName>
    <definedName name="T9?axis?ПФ?ФАКТ">'[68]9'!$J$6:$J$16,'[68]9'!$E$6:$E$16,'[68]9'!$L$6:$L$16,'[68]9'!$G$6:$G$16</definedName>
    <definedName name="T9?Data">'[68]9'!$D$6:$L$6, '[68]9'!$D$8:$L$9, '[68]9'!$D$11:$L$16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9?unit?РУБ.МВТЧ">'[68]9'!$D$8:$H$8, '[68]9'!$D$11:$H$11</definedName>
    <definedName name="T9?unit?ТРУБ">'[68]9'!$D$9:$H$9, '[68]9'!$D$12:$H$16</definedName>
    <definedName name="Tab">[72]FES!#REF!</definedName>
    <definedName name="Table">#REF!</definedName>
    <definedName name="TARGET" localSheetId="4">[73]TEHSHEET!$I$42:$I$45</definedName>
    <definedName name="TARGET">[74]TEHSHEET!$I$42:$I$45</definedName>
    <definedName name="TEMP">#REF!,#REF!</definedName>
    <definedName name="TES">#REF!</definedName>
    <definedName name="TES_DATA">#REF!</definedName>
    <definedName name="TES_LIST">#REF!</definedName>
    <definedName name="TESList">[15]Лист!$A$220</definedName>
    <definedName name="TESQnt">[15]Лист!$B$221</definedName>
    <definedName name="TEST0">#REF!</definedName>
    <definedName name="TEST1">#REF!</definedName>
    <definedName name="TEST2">#REF!,#REF!</definedName>
    <definedName name="TEST3">#REF!</definedName>
    <definedName name="TESTHKEY">#REF!</definedName>
    <definedName name="TESTKEYS">#REF!</definedName>
    <definedName name="TESTVKEY">#REF!</definedName>
    <definedName name="tfggggggggggggggg">[0]!tfggggggggggggggg</definedName>
    <definedName name="tfhgfhvfv">[0]!tfhgfhvfv</definedName>
    <definedName name="tfjhgjk">[0]!tfjhgjk</definedName>
    <definedName name="TIP">[19]TEHSHEET!$F$8:$F$9</definedName>
    <definedName name="TP2.1?Columns">[75]P2.1!$A$6:$H$6</definedName>
    <definedName name="TP2.1?Scope">[75]P2.1!$F$7:$H$44</definedName>
    <definedName name="TP2.1_Protect">[76]P2.1!$F$28:$G$37,[76]P2.1!$F$40:$G$43,[76]P2.1!$F$7:$G$26</definedName>
    <definedName name="TP2.2?Columns">[75]P2.2!$A$6:$H$6</definedName>
    <definedName name="TP2.2?Scope">[75]P2.2!$F$7:$H$51</definedName>
    <definedName name="TP2_1_Data">#REF!,#REF!,#REF!,#REF!</definedName>
    <definedName name="TP2_2_Data">#REF!,#REF!</definedName>
    <definedName name="TPER_Data">#REF!,#REF!,#REF!,#REF!,#REF!,#REF!,#REF!,#REF!,#REF!,#REF!,#REF!,#REF!,#REF!,#REF!,#REF!,#REF!,#REF!,#REF!,#REF!</definedName>
    <definedName name="tr">#N/A</definedName>
    <definedName name="trffffffffffffffffffffff">[0]!trffffffffffffffffffffff</definedName>
    <definedName name="trfgffffffffffff">[0]!trfgffffffffffff</definedName>
    <definedName name="trfgffffffffffffffffff" hidden="1">{#N/A,#N/A,TRUE,"Лист1";#N/A,#N/A,TRUE,"Лист2";#N/A,#N/A,TRUE,"Лист3"}</definedName>
    <definedName name="trtfffffffffffffffff">[0]!trtfffffffffffffffff</definedName>
    <definedName name="trttttttttttttttttttt" hidden="1">{#N/A,#N/A,TRUE,"Лист1";#N/A,#N/A,TRUE,"Лист2";#N/A,#N/A,TRUE,"Лист3"}</definedName>
    <definedName name="trtyyyyyyyyyyyyyyyy">[0]!trtyyyyyyyyyyyyyyyy</definedName>
    <definedName name="trygy">[0]!trygy</definedName>
    <definedName name="trytuy">[0]!trytuy</definedName>
    <definedName name="tryyyu">[0]!tryyyu</definedName>
    <definedName name="tt">#N/A</definedName>
    <definedName name="TTT">#REF!</definedName>
    <definedName name="tttt">#N/A</definedName>
    <definedName name="TUList">[15]Лист!$A$210</definedName>
    <definedName name="TUQnt">[15]Лист!$B$211</definedName>
    <definedName name="ty">[2]FES!#REF!</definedName>
    <definedName name="tyrctddfg">[0]!tyrctddfg</definedName>
    <definedName name="tyrttttttttttttt">[0]!tyrttttttttttttt</definedName>
    <definedName name="tyty">#N/A</definedName>
    <definedName name="tyyht">[0]!tyyht</definedName>
    <definedName name="TСвод??NSRF">[18]Свод!$E$3</definedName>
    <definedName name="u">#N/A</definedName>
    <definedName name="uhhhhhhhhhhhhhhhhh">[0]!uhhhhhhhhhhhhhhhhh</definedName>
    <definedName name="uhhjhjg">[0]!uhhjhjg</definedName>
    <definedName name="uhjhhhhhhhhhhhhh" hidden="1">{#N/A,#N/A,TRUE,"Лист1";#N/A,#N/A,TRUE,"Лист2";#N/A,#N/A,TRUE,"Лист3"}</definedName>
    <definedName name="uhuyguftyf">[0]!uhuyguftyf</definedName>
    <definedName name="UIL">[0]!UIL</definedName>
    <definedName name="UILI">[0]!UILI</definedName>
    <definedName name="uiuiuiu">#N/A</definedName>
    <definedName name="uiyuyuy" hidden="1">{#N/A,#N/A,TRUE,"Лист1";#N/A,#N/A,TRUE,"Лист2";#N/A,#N/A,TRUE,"Лист3"}</definedName>
    <definedName name="ujyhjggggggggggggggggggggg">[0]!ujyhjggggggggggggggggggggg</definedName>
    <definedName name="UK">[0]!UK</definedName>
    <definedName name="uka">#N/A</definedName>
    <definedName name="unhjjjjjjjjjjjjjjjj">[0]!unhjjjjjjjjjjjjjjjj</definedName>
    <definedName name="upr">#N/A</definedName>
    <definedName name="USE">#REF!</definedName>
    <definedName name="USED">#REF!</definedName>
    <definedName name="uu">#N/A</definedName>
    <definedName name="ůůů">#N/A</definedName>
    <definedName name="uuuuuuuuuuuuuuuuu">[0]!uuuuuuuuuuuuuuuuu</definedName>
    <definedName name="uy">#N/A</definedName>
    <definedName name="uyttydfddfsdf">[0]!uyttydfddfsdf</definedName>
    <definedName name="uytytr" hidden="1">{#N/A,#N/A,TRUE,"Лист1";#N/A,#N/A,TRUE,"Лист2";#N/A,#N/A,TRUE,"Лист3"}</definedName>
    <definedName name="uyughhhhhhhhhhhhhhhhhhhhhh">[0]!uyughhhhhhhhhhhhhhhhhhhhhh</definedName>
    <definedName name="uyuhhhhhhhhhhhhhhhhh">[0]!uyuhhhhhhhhhhhhhhhhh</definedName>
    <definedName name="uyuiuhj">[0]!uyuiuhj</definedName>
    <definedName name="uyuiyuttyt" hidden="1">{#N/A,#N/A,TRUE,"Лист1";#N/A,#N/A,TRUE,"Лист2";#N/A,#N/A,TRUE,"Лист3"}</definedName>
    <definedName name="uyuytuyfgh">[0]!uyuytuyfgh</definedName>
    <definedName name="uyyuttr" hidden="1">{#N/A,#N/A,TRUE,"Лист1";#N/A,#N/A,TRUE,"Лист2";#N/A,#N/A,TRUE,"Лист3"}</definedName>
    <definedName name="VALS">[18]Лист3!$D$5:$D$6</definedName>
    <definedName name="vbcvfgdfdsa">[0]!vbcvfgdfdsa</definedName>
    <definedName name="vbfffffffffffffff">[0]!vbfffffffffffffff</definedName>
    <definedName name="vbgffdds">[0]!vbgffdds</definedName>
    <definedName name="vbvvcxxxxxxxxxxxx">[0]!vbvvcxxxxxxxxxxxx</definedName>
    <definedName name="vccfddfsd">[0]!vccfddfsd</definedName>
    <definedName name="vcfdfs" hidden="1">{#N/A,#N/A,TRUE,"Лист1";#N/A,#N/A,TRUE,"Лист2";#N/A,#N/A,TRUE,"Лист3"}</definedName>
    <definedName name="vcfffffffffffffff">[0]!vcfffffffffffffff</definedName>
    <definedName name="vcffffffffffffffff">[0]!vcffffffffffffffff</definedName>
    <definedName name="vcfffffffffffffffffff">[0]!vcfffffffffffffffffff</definedName>
    <definedName name="vcffffffffffffffffffff">[0]!vcffffffffffffffffffff</definedName>
    <definedName name="vcfhg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>[0]!vdfffffffffffffffffff</definedName>
    <definedName name="VDOC">#REF!</definedName>
    <definedName name="version">[29]Инструкция!$B$3</definedName>
    <definedName name="vffffffffffffffffffff">[0]!vffffffffffffffffffff</definedName>
    <definedName name="vfgfffffffffffffffff">[0]!vfgfffffffffffffffff</definedName>
    <definedName name="vghfgddfsdaas">[0]!vghfgddfsdaas</definedName>
    <definedName name="vn" hidden="1">{#N/A,#N/A,TRUE,"Лист1";#N/A,#N/A,TRUE,"Лист2";#N/A,#N/A,TRUE,"Лист3"}</definedName>
    <definedName name="VV">#N/A</definedName>
    <definedName name="vvbnbv">[0]!vvbnbv</definedName>
    <definedName name="vvvffffffffffffffffff">[0]!vvvffffffffffffffffff</definedName>
    <definedName name="w">#N/A</definedName>
    <definedName name="waddddddddddddddddddd" hidden="1">{#N/A,#N/A,TRUE,"Лист1";#N/A,#N/A,TRUE,"Лист2";#N/A,#N/A,TRUE,"Лист3"}</definedName>
    <definedName name="wdsfdsssssssssssssssssss">[0]!wdsfdsssssssssssssssssss</definedName>
    <definedName name="we">#N/A</definedName>
    <definedName name="werrytruy">[0]!werrytruy</definedName>
    <definedName name="wertryt">[0]!wertryt</definedName>
    <definedName name="wesddddddddddddddddd" hidden="1">{#N/A,#N/A,TRUE,"Лист1";#N/A,#N/A,TRUE,"Лист2";#N/A,#N/A,TRUE,"Лист3"}</definedName>
    <definedName name="wetrtyruy">[0]!wetrtyruy</definedName>
    <definedName name="WorkRange_23_1">#REF!</definedName>
    <definedName name="WorkRange_23_1_1">#REF!</definedName>
    <definedName name="WorkRange_23_1_2">#REF!</definedName>
    <definedName name="WorkRange_23_1_3">#REF!</definedName>
    <definedName name="WorkRange_23_1_4">#REF!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wwwwww">#N/A</definedName>
    <definedName name="wwwwwwwwwwwww">[0]!wwwwwwwwwwwww</definedName>
    <definedName name="xcbvbnbm">[0]!xcbvbnbm</definedName>
    <definedName name="xcfdfdfffffffffffff">[0]!xcfdfdfffffffffffff</definedName>
    <definedName name="xdsfds">[0]!xdsfds</definedName>
    <definedName name="xvcbvcbn">[0]!xvcbvcbn</definedName>
    <definedName name="xvccvcbn">[0]!xvccvcbn</definedName>
    <definedName name="xvdsvf">[0]!xvdsvf</definedName>
    <definedName name="xwxc">[0]!xwxc</definedName>
    <definedName name="xxxxx">#N/A</definedName>
    <definedName name="xxxxxxxxxxxxxxxx">#N/A</definedName>
    <definedName name="xzxsassssssssssssssss">[0]!xzxsassssssssssssssss</definedName>
    <definedName name="y">#N/A</definedName>
    <definedName name="YEAR">#REF!</definedName>
    <definedName name="YES_NO">'[18]Свод по регионам'!$E$122:$E$123</definedName>
    <definedName name="yfgdfdfffffffffffff" hidden="1">{#N/A,#N/A,TRUE,"Лист1";#N/A,#N/A,TRUE,"Лист2";#N/A,#N/A,TRUE,"Лист3"}</definedName>
    <definedName name="yggfgffffffffff">[0]!yggfgffffffffff</definedName>
    <definedName name="ygthf">#N/A</definedName>
    <definedName name="yhiuyhiuyhi">[0]!yhiuyhiuyhi</definedName>
    <definedName name="yiujhuuuuuuuuuuuuuuuuu">[0]!yiujhuuuuuuuuuuuuuuuuu</definedName>
    <definedName name="yiuyiub">[0]!yiuyiub</definedName>
    <definedName name="yt">[0]!yt</definedName>
    <definedName name="ytgfgffffffffffffff">[0]!ytgfgffffffffffffff</definedName>
    <definedName name="ytghfgd">[0]!ytghfgd</definedName>
    <definedName name="ytghgggggggggggg">[0]!ytghgggggggggggg</definedName>
    <definedName name="ytouy">[0]!ytouy</definedName>
    <definedName name="yttttttttttttttt">[0]!yttttttttttttttt</definedName>
    <definedName name="ytttttttttttttttttttt" hidden="1">{#N/A,#N/A,TRUE,"Лист1";#N/A,#N/A,TRUE,"Лист2";#N/A,#N/A,TRUE,"Лист3"}</definedName>
    <definedName name="ytuiytu">[0]!ytuiytu</definedName>
    <definedName name="ytyggggggggggggggg" hidden="1">{#N/A,#N/A,TRUE,"Лист1";#N/A,#N/A,TRUE,"Лист2";#N/A,#N/A,TRUE,"Лист3"}</definedName>
    <definedName name="yukyukyukuyk">[0]!yukyukyukuyk</definedName>
    <definedName name="yuo">[0]!yuo</definedName>
    <definedName name="yutghhhhhhhhhhhhhhhhhh">[0]!yutghhhhhhhhhhhhhhhhhh</definedName>
    <definedName name="yutyttry">[0]!yutyttry</definedName>
    <definedName name="yuuyjhg">[0]!yuuyjhg</definedName>
    <definedName name="yuyuy">#N/A</definedName>
    <definedName name="yy">#N/A</definedName>
    <definedName name="yyy">#N/A</definedName>
    <definedName name="Z_0DD4EB58_0647_11D5_A6F7_00508B654A95_.wvu.Cols" hidden="1">#REF!,#REF!,#REF!,#REF!,#REF!</definedName>
    <definedName name="Z_10435A81_C305_11D5_A6F8_009027BEE0E0_.wvu.Cols" hidden="1">#REF!,#REF!,#REF!</definedName>
    <definedName name="Z_10435A81_C305_11D5_A6F8_009027BEE0E0_.wvu.FilterData" hidden="1">#REF!</definedName>
    <definedName name="Z_10435A81_C305_11D5_A6F8_009027BEE0E0_.wvu.PrintArea" hidden="1">#REF!</definedName>
    <definedName name="Z_10435A81_C305_11D5_A6F8_009027BEE0E0_.wvu.PrintTitles" hidden="1">#REF!</definedName>
    <definedName name="Z_10435A81_C305_11D5_A6F8_009027BEE0E0_.wvu.Rows" hidden="1">#REF!,#REF!</definedName>
    <definedName name="Z_2804E4BB_ED21_11D4_A6F8_00508B654B8B_.wvu.Cols" hidden="1">#REF!,#REF!,#REF!</definedName>
    <definedName name="Z_2804E4BB_ED21_11D4_A6F8_00508B654B8B_.wvu.FilterData" hidden="1">#REF!</definedName>
    <definedName name="Z_2804E4BB_ED21_11D4_A6F8_00508B654B8B_.wvu.PrintArea" hidden="1">#REF!</definedName>
    <definedName name="Z_2804E4BB_ED21_11D4_A6F8_00508B654B8B_.wvu.Rows" hidden="1">#REF!,#REF!</definedName>
    <definedName name="Z_5A868EA0_ED63_11D4_A6F8_009027BEE0E0_.wvu.Cols" hidden="1">#REF!,#REF!,#REF!</definedName>
    <definedName name="Z_5A868EA0_ED63_11D4_A6F8_009027BEE0E0_.wvu.FilterData" hidden="1">#REF!</definedName>
    <definedName name="Z_5A868EA0_ED63_11D4_A6F8_009027BEE0E0_.wvu.PrintArea" hidden="1">#REF!</definedName>
    <definedName name="Z_5A868EA0_ED63_11D4_A6F8_009027BEE0E0_.wvu.Rows" hidden="1">#REF!,#REF!</definedName>
    <definedName name="Z_6E40955B_C2F5_11D5_A6F7_009027BEE7F1_.wvu.Cols" hidden="1">#REF!,#REF!,#REF!</definedName>
    <definedName name="Z_6E40955B_C2F5_11D5_A6F7_009027BEE7F1_.wvu.FilterData" hidden="1">#REF!</definedName>
    <definedName name="Z_6E40955B_C2F5_11D5_A6F7_009027BEE7F1_.wvu.PrintArea" hidden="1">#REF!</definedName>
    <definedName name="Z_6E40955B_C2F5_11D5_A6F7_009027BEE7F1_.wvu.PrintTitles" hidden="1">#REF!</definedName>
    <definedName name="Z_6E40955B_C2F5_11D5_A6F7_009027BEE7F1_.wvu.Rows" hidden="1">#REF!,#REF!</definedName>
    <definedName name="Z_901DD601_3312_11D5_8F89_00010215A1CA_.wvu.Rows" hidden="1">#REF!,#REF!</definedName>
    <definedName name="Z_A158D6E1_ED44_11D4_A6F7_00508B654028_.wvu.Cols" hidden="1">#REF!,#REF!</definedName>
    <definedName name="Z_A158D6E1_ED44_11D4_A6F7_00508B654028_.wvu.FilterData" hidden="1">#REF!</definedName>
    <definedName name="Z_A158D6E1_ED44_11D4_A6F7_00508B654028_.wvu.PrintArea" hidden="1">#REF!</definedName>
    <definedName name="Z_A158D6E1_ED44_11D4_A6F7_00508B654028_.wvu.Rows" hidden="1">#REF!,#REF!</definedName>
    <definedName name="Z_ADA92181_C3E4_11D5_A6F7_00508B6A7686_.wvu.Cols" hidden="1">#REF!,#REF!,#REF!</definedName>
    <definedName name="Z_ADA92181_C3E4_11D5_A6F7_00508B6A7686_.wvu.FilterData" hidden="1">#REF!</definedName>
    <definedName name="Z_ADA92181_C3E4_11D5_A6F7_00508B6A7686_.wvu.PrintArea" hidden="1">#REF!</definedName>
    <definedName name="Z_ADA92181_C3E4_11D5_A6F7_00508B6A7686_.wvu.PrintTitles" hidden="1">#REF!</definedName>
    <definedName name="Z_ADA92181_C3E4_11D5_A6F7_00508B6A7686_.wvu.Rows" hidden="1">#REF!,#REF!</definedName>
    <definedName name="Z_D4FBBAF2_ED2F_11D4_A6F7_00508B6540C5_.wvu.FilterData" hidden="1">#REF!</definedName>
    <definedName name="Z_D9E68341_C2F0_11D5_A6F7_00508B6540C5_.wvu.Cols" hidden="1">#REF!,#REF!,#REF!</definedName>
    <definedName name="Z_D9E68341_C2F0_11D5_A6F7_00508B6540C5_.wvu.FilterData" hidden="1">#REF!</definedName>
    <definedName name="Z_D9E68341_C2F0_11D5_A6F7_00508B6540C5_.wvu.PrintArea" hidden="1">#REF!</definedName>
    <definedName name="Z_D9E68341_C2F0_11D5_A6F7_00508B6540C5_.wvu.PrintTitles" hidden="1">#REF!</definedName>
    <definedName name="Z_D9E68341_C2F0_11D5_A6F7_00508B6540C5_.wvu.Rows" hidden="1">#REF!</definedName>
    <definedName name="zcxvcvcbvvn">[0]!zcxvcvcbvvn</definedName>
    <definedName name="ZERO">#REF!</definedName>
    <definedName name="zip">#N/A</definedName>
    <definedName name="zw">#N/A</definedName>
    <definedName name="zzzz">#N/A</definedName>
    <definedName name="zzzzzzzzzzzzzzzzz">#N/A</definedName>
    <definedName name="zzzzzzzzzzzzzzzzzzzzzzz">#N/A</definedName>
    <definedName name="а">#REF!</definedName>
    <definedName name="а1">#REF!</definedName>
    <definedName name="А2">#REF!</definedName>
    <definedName name="А21">'[77]35'!#REF!</definedName>
    <definedName name="А4">#REF!</definedName>
    <definedName name="А77">[78]Рейтинг!$A$14</definedName>
    <definedName name="А8">#REF!</definedName>
    <definedName name="аа">#N/A</definedName>
    <definedName name="ааа" hidden="1">{#N/A,#N/A,TRUE,"Лист1";#N/A,#N/A,TRUE,"Лист2";#N/A,#N/A,TRUE,"Лист3"}</definedName>
    <definedName name="АААААААА" localSheetId="4">#N/A</definedName>
    <definedName name="АААААААА">[0]!____SP12</definedName>
    <definedName name="абон.пл">#N/A</definedName>
    <definedName name="ав">#N/A</definedName>
    <definedName name="ававпаврпв">[0]!ававпаврпв</definedName>
    <definedName name="авг">#REF!</definedName>
    <definedName name="авг2">#REF!</definedName>
    <definedName name="авт">#N/A</definedName>
    <definedName name="аи">'[79]ИТ-бюджет'!$L$5:$L$99</definedName>
    <definedName name="аичавыукфцу">[0]!аичавыукфцу</definedName>
    <definedName name="АМ">[0]!АМ</definedName>
    <definedName name="АМВА">[0]!АМВА</definedName>
    <definedName name="ан">#N/A</definedName>
    <definedName name="АОЛАЛЛ">[0]!АОЛАЛЛ</definedName>
    <definedName name="аотр">'[80]ИТ-бюджет'!$L$5:$L$99</definedName>
    <definedName name="ап">#N/A</definedName>
    <definedName name="апапарп">[0]!апапарп</definedName>
    <definedName name="апир">'[81]ИТ-бюджет'!$L$5:$L$99</definedName>
    <definedName name="аппячфы">[0]!аппячфы</definedName>
    <definedName name="апр">#REF!</definedName>
    <definedName name="апр2">#REF!</definedName>
    <definedName name="аптпат">[0]!аптпат</definedName>
    <definedName name="АРВЕР">[0]!АРВЕР</definedName>
    <definedName name="АТП">#REF!</definedName>
    <definedName name="ау">'[82]ИТ-бюджет'!$L$5:$L$99</definedName>
    <definedName name="аяыпамыпмипи">#N/A</definedName>
    <definedName name="б">#N/A</definedName>
    <definedName name="база">[83]SHPZ!$A$1:$BC$4313</definedName>
    <definedName name="_xlnm.Database">#REF!</definedName>
    <definedName name="Базовые">'[84]Производство электроэнергии'!$A$95</definedName>
    <definedName name="БазовыйПериод" localSheetId="4">[41]Заголовок2!$B$15</definedName>
    <definedName name="БазовыйПериод">[16]Заголовок2!$B$15</definedName>
    <definedName name="баланс">[85]Баланс!$D$60</definedName>
    <definedName name="бб">#N/A</definedName>
    <definedName name="БД_1_1">#REF!</definedName>
    <definedName name="БД_2_11">#REF!</definedName>
    <definedName name="БД_2_13">#REF!</definedName>
    <definedName name="БД_2_15">#REF!</definedName>
    <definedName name="БД_2_2">#REF!</definedName>
    <definedName name="БД_2_3">'[86]БД 2.1'!#REF!</definedName>
    <definedName name="БД_2_4">#REF!</definedName>
    <definedName name="БД_2_5">#REF!</definedName>
    <definedName name="БД_2_7">#REF!</definedName>
    <definedName name="БД_2_9">#REF!</definedName>
    <definedName name="БД_3_10">#REF!</definedName>
    <definedName name="БД_3_12">#REF!</definedName>
    <definedName name="БД_3_14">#REF!</definedName>
    <definedName name="БД_3_6">#REF!</definedName>
    <definedName name="БД_3_8">#REF!</definedName>
    <definedName name="БИ_1_1">#REF!</definedName>
    <definedName name="БИ_1_10">#REF!</definedName>
    <definedName name="БИ_1_2">#REF!</definedName>
    <definedName name="БИ_2_11_П">#REF!</definedName>
    <definedName name="БИ_2_14">#REF!</definedName>
    <definedName name="БИ_2_3">#REF!</definedName>
    <definedName name="БИ_2_4">#REF!</definedName>
    <definedName name="БИ_2_5">#REF!</definedName>
    <definedName name="БИ_2_6">#REF!</definedName>
    <definedName name="БИ_2_7">#REF!</definedName>
    <definedName name="БИ_2_8">#REF!</definedName>
    <definedName name="БИ_2_9">#REF!</definedName>
    <definedName name="БР_2_20_П">#REF!</definedName>
    <definedName name="БР_2_3_П">'[87]Баланс ЭЭ'!#REF!</definedName>
    <definedName name="БР_2_6_П">#REF!</definedName>
    <definedName name="БР_3_18_П">#REF!</definedName>
    <definedName name="БР_3_19_П">#REF!</definedName>
    <definedName name="БР_3_21_П">#REF!</definedName>
    <definedName name="БР_3_4">#REF!</definedName>
    <definedName name="БР_РСК">#REF!</definedName>
    <definedName name="БС">[88]Справочники!$A$4:$A$6</definedName>
    <definedName name="БЩ">[0]!БЩ</definedName>
    <definedName name="Бюдж_расч_зак_МТР">#REF!</definedName>
    <definedName name="Бюдж_расч_усл_ТОиР">#REF!</definedName>
    <definedName name="Бюджет_движ_СК">#REF!</definedName>
    <definedName name="Бюджет_ДФВ">#REF!</definedName>
    <definedName name="Бюджет_закуп_запасов_МТР_ЦС">#REF!</definedName>
    <definedName name="Бюджет_закупок_сводный">#REF!</definedName>
    <definedName name="Бюджет_коммерч_расходов">#REF!</definedName>
    <definedName name="Бюджет_кредит_займ_МРСК">'[89]БФ-1-8-П'!$B$6</definedName>
    <definedName name="Бюджет_кредитов_займов">#REF!</definedName>
    <definedName name="Бюджет_мех_и_ТС_РСК">#REF!</definedName>
    <definedName name="Бюджет_МЗ_ТОиР_РСК">#REF!</definedName>
    <definedName name="Бюджет_налогов">#REF!</definedName>
    <definedName name="БЮджет_общепроиз_общехоз_расходов_ПЭС">#REF!</definedName>
    <definedName name="Бюджет_общехоз_расходов_МРСК">#REF!</definedName>
    <definedName name="Бюджет_общехоз_расходов_РСК">#REF!</definedName>
    <definedName name="Бюджет_опре_внераел_расх_ПЭС">#REF!</definedName>
    <definedName name="Бюджет_платежей_МРСК">#REF!</definedName>
    <definedName name="Бюджет_платежей_ПЭС">#REF!</definedName>
    <definedName name="Бюджет_платежей_РСК">#REF!</definedName>
    <definedName name="Бюджет_расходов_пр_ПРУ">#REF!</definedName>
    <definedName name="Бюджет_расходов_содерж_соцсферы">#REF!</definedName>
    <definedName name="Бюджет_расч_налоги">'[89]БФ-2-6-П'!$B$6</definedName>
    <definedName name="Бюджет_расч_персонал">#REF!</definedName>
    <definedName name="Бюджет_расч_покуп_зак_МРСК_пр_ПРУ">#REF!</definedName>
    <definedName name="Бюджет_расч_покуп_зак_ПЭС_проч_ПРУ">#REF!</definedName>
    <definedName name="Бюджет_расч_покуп_зак_РСК_пр_ПРУ">#REF!</definedName>
    <definedName name="Бюджет_расч_покуп_зак_РСК_проч_ПРУ">#REF!</definedName>
    <definedName name="Бюджет_расч_покуп_зак_РСК_ээ">#REF!</definedName>
    <definedName name="Бюджет_расч_поставщ_ПЭС_ДЦС">#REF!</definedName>
    <definedName name="Бюджет_расч_проч_расходы">#REF!</definedName>
    <definedName name="Бюджет_расч_расходы_МРСК">#REF!</definedName>
    <definedName name="Бюджет_расч_усл_КВ">'[90]БФ-2-8-П'!#REF!</definedName>
    <definedName name="Бюджет_Расчетов_по_ФВ_АУ_МРСК">'[91]БФ-2-13-П'!#REF!</definedName>
    <definedName name="Бюджет_расчетов_по_ФВ_РСК">'[89]БФ-2-13-П'!$B$6</definedName>
    <definedName name="Бюджет_РБП_РСК">#REF!</definedName>
    <definedName name="Бюджет_усл_подрядчиков_ТОиР_РСК">#REF!</definedName>
    <definedName name="Бюджет_ФВ_МРСК">'[89]БФ-1-10-П'!$B$6</definedName>
    <definedName name="Бюджет_ФОТ_ТОиР_РСК">#REF!</definedName>
    <definedName name="Бюджетные_электроэнергии" localSheetId="4">'[92]Производство электроэнергии'!$A$111</definedName>
    <definedName name="Бюджетные_электроэнергии">'[84]Производство электроэнергии'!$A$111</definedName>
    <definedName name="в">#N/A</definedName>
    <definedName name="в23ё">#N/A</definedName>
    <definedName name="в23ё1">#N/A</definedName>
    <definedName name="ва">#REF!</definedName>
    <definedName name="вамвапм">'[93]ИТ-бюджет'!$L$5:$L$98</definedName>
    <definedName name="вап">#N/A</definedName>
    <definedName name="Вар.их">#N/A</definedName>
    <definedName name="Вар.КАЛМЭ">#N/A</definedName>
    <definedName name="ВАРЕР">[0]!ВАРЕР</definedName>
    <definedName name="вв">#N/A</definedName>
    <definedName name="вв1">#N/A</definedName>
    <definedName name="Вид_Бизнеса">[94]t_настройки!#REF!</definedName>
    <definedName name="Виды_деятельности">[94]t_настройки!$I$43:$I$61</definedName>
    <definedName name="витт" localSheetId="4" hidden="1">{#N/A,#N/A,TRUE,"Лист1";#N/A,#N/A,TRUE,"Лист2";#N/A,#N/A,TRUE,"Лист3"}</definedName>
    <definedName name="витт" hidden="1">{#N/A,#N/A,TRUE,"Лист1";#N/A,#N/A,TRUE,"Лист2";#N/A,#N/A,TRUE,"Лист3"}</definedName>
    <definedName name="вм">#N/A</definedName>
    <definedName name="вмивртвр">#N/A</definedName>
    <definedName name="ВОRef">[95]Enums!$A$1:$A$5</definedName>
    <definedName name="восемь">#REF!</definedName>
    <definedName name="вп">'[93]ИТ-бюджет'!$L$5:$L$98</definedName>
    <definedName name="впаавп">#REF!</definedName>
    <definedName name="впававапв">[0]!впававапв</definedName>
    <definedName name="впавпапаарп">[0]!впавпапаарп</definedName>
    <definedName name="впарп">'[96]ИТ-бюджет'!$L$5:$L$99</definedName>
    <definedName name="вртт">#N/A</definedName>
    <definedName name="вс">[97]расшифровка!#REF!</definedName>
    <definedName name="ВТОП">#REF!</definedName>
    <definedName name="второй">#REF!</definedName>
    <definedName name="вуавпаорпл">[0]!вуавпаорпл</definedName>
    <definedName name="вуквпапрпорлд">[0]!вуквпапрпорлд</definedName>
    <definedName name="вуув" localSheetId="4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п" hidden="1">#REF!</definedName>
    <definedName name="выыапвавап" hidden="1">{#N/A,#N/A,TRUE,"Лист1";#N/A,#N/A,TRUE,"Лист2";#N/A,#N/A,TRUE,"Лист3"}</definedName>
    <definedName name="г">#N/A</definedName>
    <definedName name="галя">[0]!галя</definedName>
    <definedName name="гг">[0]!гг</definedName>
    <definedName name="ггг">#N/A</definedName>
    <definedName name="гггр">#N/A</definedName>
    <definedName name="генерация">#N/A</definedName>
    <definedName name="глнрлоророр">[0]!глнрлоророр</definedName>
    <definedName name="гнгепнапра" hidden="1">{#N/A,#N/A,TRUE,"Лист1";#N/A,#N/A,TRUE,"Лист2";#N/A,#N/A,TRUE,"Лист3"}</definedName>
    <definedName name="гнгопропрппра">[0]!гнгопропрппра</definedName>
    <definedName name="гнеорпопорпропр">[0]!гнеорпопорпропр</definedName>
    <definedName name="гнлзщ">#N/A</definedName>
    <definedName name="гннрпррапапв">[0]!гннрпррапапв</definedName>
    <definedName name="гнортимв">[0]!гнортимв</definedName>
    <definedName name="гнрпрпап">[0]!гнрпрпап</definedName>
    <definedName name="Год">[94]t_настройки!$I$8:$I$20</definedName>
    <definedName name="Год_без_ХВО">#N/A</definedName>
    <definedName name="Год_выбрано">[94]t_настройки!$I$81</definedName>
    <definedName name="Год_Выбрано_Название">[94]t_настройки!$J$75</definedName>
    <definedName name="гороппрапа">[0]!гороппрапа</definedName>
    <definedName name="гошгрииапв">[0]!гошгрииапв</definedName>
    <definedName name="График_1_параметр">[94]t_настройки!$I$94:$I$101</definedName>
    <definedName name="График_3_параметр">[94]t_настройки!$I$104:$I$105</definedName>
    <definedName name="грприрцфв00ав98" localSheetId="4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ы">#REF!</definedName>
    <definedName name="грфинцкавг98Х" localSheetId="4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>#N/A</definedName>
    <definedName name="гш1">#N/A</definedName>
    <definedName name="гшгш" localSheetId="4" hidden="1">{#N/A,#N/A,TRUE,"Лист1";#N/A,#N/A,TRUE,"Лист2";#N/A,#N/A,TRUE,"Лист3"}</definedName>
    <definedName name="гшгш" hidden="1">{#N/A,#N/A,TRUE,"Лист1";#N/A,#N/A,TRUE,"Лист2";#N/A,#N/A,TRUE,"Лист3"}</definedName>
    <definedName name="гэс3">#N/A</definedName>
    <definedName name="Д">[0]!Д</definedName>
    <definedName name="да">[98]Списки!$D$1:$D$3</definedName>
    <definedName name="ДГШ">[0]!ДГШ</definedName>
    <definedName name="дд">#N/A</definedName>
    <definedName name="ддд">#N/A</definedName>
    <definedName name="дддд">#N/A</definedName>
    <definedName name="дек">#REF!</definedName>
    <definedName name="дек2">#REF!</definedName>
    <definedName name="дж">#N/A</definedName>
    <definedName name="ДЗО_Выбрано">[94]t_настройки!$I$78</definedName>
    <definedName name="ДЗО_Выбрано_Название">[99]t_настройки!$I$87</definedName>
    <definedName name="ДиапазонЗащиты">#REF!,#REF!,#REF!,#REF!,[0]!P1_ДиапазонЗащиты,[0]!P2_ДиапазонЗащиты,[0]!P3_ДиапазонЗащиты,[0]!P4_ДиапазонЗащиты</definedName>
    <definedName name="Дисконт">#REF!</definedName>
    <definedName name="длдлд">[0]!длдлд</definedName>
    <definedName name="дллллоиммссч">[0]!дллллоиммссч</definedName>
    <definedName name="доли1">'[100]эл ст'!$368:$368</definedName>
    <definedName name="доопатмо">#N/A</definedName>
    <definedName name="Дополнение">#N/A</definedName>
    <definedName name="Доход">#N/A</definedName>
    <definedName name="ДРУГОЕ">[101]Справочники!$A$26:$A$28</definedName>
    <definedName name="дшголлололол" hidden="1">{#N/A,#N/A,TRUE,"Лист1";#N/A,#N/A,TRUE,"Лист2";#N/A,#N/A,TRUE,"Лист3"}</definedName>
    <definedName name="дшлгорормсм">[0]!дшлгорормсм</definedName>
    <definedName name="дшлолоирмпр">[0]!дшлолоирмпр</definedName>
    <definedName name="дшшгргрп">[0]!дшшгргрп</definedName>
    <definedName name="дщ">#N/A</definedName>
    <definedName name="дщ1">#N/A</definedName>
    <definedName name="дщл">#N/A</definedName>
    <definedName name="дщл1">#N/A</definedName>
    <definedName name="еапапарорппис" hidden="1">{#N/A,#N/A,TRUE,"Лист1";#N/A,#N/A,TRUE,"Лист2";#N/A,#N/A,TRUE,"Лист3"}</definedName>
    <definedName name="еапарпорпол">[0]!еапарпорпол</definedName>
    <definedName name="евапараорплор" hidden="1">{#N/A,#N/A,TRUE,"Лист1";#N/A,#N/A,TRUE,"Лист2";#N/A,#N/A,TRUE,"Лист3"}</definedName>
    <definedName name="ее">#N/A</definedName>
    <definedName name="еееее">#N/A</definedName>
    <definedName name="екваппрмрп">[0]!екваппрмрп</definedName>
    <definedName name="екргерр">#N/A</definedName>
    <definedName name="епке">#N/A</definedName>
    <definedName name="епор" hidden="1">#REF!,#REF!,#REF!,#REF!</definedName>
    <definedName name="ЕРОЕО">[0]!ЕРОЕО</definedName>
    <definedName name="еще">#N/A</definedName>
    <definedName name="ж">#N/A</definedName>
    <definedName name="жд">#N/A</definedName>
    <definedName name="жддлолпраапва">[0]!жддлолпраапва</definedName>
    <definedName name="ждждлдлодл" hidden="1">{#N/A,#N/A,TRUE,"Лист1";#N/A,#N/A,TRUE,"Лист2";#N/A,#N/A,TRUE,"Лист3"}</definedName>
    <definedName name="жж" hidden="1">{#N/A,#N/A,TRUE,"Лист1";#N/A,#N/A,TRUE,"Лист2";#N/A,#N/A,TRUE,"Лист3"}</definedName>
    <definedName name="жжж">#N/A</definedName>
    <definedName name="жжжжж">#N/A</definedName>
    <definedName name="жздлдооррапав">[0]!жздлдооррапав</definedName>
    <definedName name="жзлдолорапрв">[0]!жзлдолорапрв</definedName>
    <definedName name="жшжщжж">[0]!жшжщжж</definedName>
    <definedName name="жщшжщжж">[0]!жщшжщжж</definedName>
    <definedName name="жэ">#N/A</definedName>
    <definedName name="з">#N/A</definedName>
    <definedName name="з4">#REF!</definedName>
    <definedName name="з5">#REF!</definedName>
    <definedName name="_xlnm.Print_Titles">'[101]ИТОГИ  по Н,Р,Э,Q'!$A$2:$IV$4</definedName>
    <definedName name="ЗГАЭС">[0]!ЗГАЭС</definedName>
    <definedName name="зз">[0]!зз</definedName>
    <definedName name="ззз">#N/A</definedName>
    <definedName name="зззз">#N/A</definedName>
    <definedName name="ЗП1">[102]Лист13!$A$2</definedName>
    <definedName name="ЗП2">[102]Лист13!$B$2</definedName>
    <definedName name="ЗП3">[102]Лист13!$C$2</definedName>
    <definedName name="ЗП4">[102]Лист13!$D$2</definedName>
    <definedName name="зщ">#N/A</definedName>
    <definedName name="зщдллоопн">[0]!зщдллоопн</definedName>
    <definedName name="зщзшщшггрса">[0]!зщзшщшггрса</definedName>
    <definedName name="зщщщшгрпаав" hidden="1">{#N/A,#N/A,TRUE,"Лист1";#N/A,#N/A,TRUE,"Лист2";#N/A,#N/A,TRUE,"Лист3"}</definedName>
    <definedName name="и">#N/A</definedName>
    <definedName name="и_эсо_вн">#REF!</definedName>
    <definedName name="и_эсо_сн1">#REF!</definedName>
    <definedName name="ИА">[98]Списки!$B$1:$B$12</definedName>
    <definedName name="иеркаецуф">[0]!иеркаецуф</definedName>
    <definedName name="Извлечение_ИМ">#REF!</definedName>
    <definedName name="_xlnm.Extract">#REF!</definedName>
    <definedName name="ии">#N/A</definedName>
    <definedName name="иии">#N/A</definedName>
    <definedName name="ииии">#N/A</definedName>
    <definedName name="иипиииии">[0]!иипиииии</definedName>
    <definedName name="ий">#N/A</definedName>
    <definedName name="имп">'[103]ИТ-бюджет'!$L$5:$L$99</definedName>
    <definedName name="ин">#N/A</definedName>
    <definedName name="Инвестиции">#N/A</definedName>
    <definedName name="инвестпрограмма">#N/A</definedName>
    <definedName name="индцкавг98" localSheetId="4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рина">#N/A</definedName>
    <definedName name="итрорпим">#N/A</definedName>
    <definedName name="июл">#REF!</definedName>
    <definedName name="июл2">#REF!</definedName>
    <definedName name="июн">#REF!</definedName>
    <definedName name="июн2">#REF!</definedName>
    <definedName name="й">#N/A</definedName>
    <definedName name="йй">#N/A</definedName>
    <definedName name="ййй">#N/A</definedName>
    <definedName name="йййййййййййййййййййййййй">#N/A</definedName>
    <definedName name="йфц">#N/A</definedName>
    <definedName name="йц">#N/A</definedName>
    <definedName name="йцу">#N/A</definedName>
    <definedName name="К1">#REF!</definedName>
    <definedName name="к2">#REF!</definedName>
    <definedName name="к3">#REF!</definedName>
    <definedName name="кв3">#N/A</definedName>
    <definedName name="квартал">#N/A</definedName>
    <definedName name="квырмпро">[0]!квырмпро</definedName>
    <definedName name="кг">#N/A</definedName>
    <definedName name="ке">#N/A</definedName>
    <definedName name="кеппппппппппп" localSheetId="4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">[0]!кк</definedName>
    <definedName name="ккк">[103]тар!#REF!</definedName>
    <definedName name="Классификатор">[98]Списки!$C$2:$C$36</definedName>
    <definedName name="КодыБаланса5Ref">[95]Enums!$X$1</definedName>
    <definedName name="компенсация">#N/A</definedName>
    <definedName name="Консолид_Бюджет_расч_РСК">#REF!</definedName>
    <definedName name="коэф1">#REF!</definedName>
    <definedName name="коэф2">#REF!</definedName>
    <definedName name="коэф3">#REF!</definedName>
    <definedName name="коэф4">#REF!</definedName>
    <definedName name="кп">#N/A</definedName>
    <definedName name="кпгэс">#N/A</definedName>
    <definedName name="кпнрг">#N/A</definedName>
    <definedName name="_xlnm.Criteria">#REF!</definedName>
    <definedName name="Критерии_ИМ">#REF!</definedName>
    <definedName name="критерий">#REF!</definedName>
    <definedName name="крпр">'[96]ИТ-бюджет'!$L$5:$L$99</definedName>
    <definedName name="ктджщз" localSheetId="4">#N/A</definedName>
    <definedName name="ктджщз">[0]!_300.0301.11</definedName>
    <definedName name="ку">#N/A</definedName>
    <definedName name="Кубаньэнерго">#REF!</definedName>
    <definedName name="кувп">'[104]ИТ-бюджет'!$L$5:$L$99</definedName>
    <definedName name="Курс_USD">28.47</definedName>
    <definedName name="лара">#N/A</definedName>
    <definedName name="лдлдолорар" hidden="1">{#N/A,#N/A,TRUE,"Лист1";#N/A,#N/A,TRUE,"Лист2";#N/A,#N/A,TRUE,"Лист3"}</definedName>
    <definedName name="лдолрорваы">[0]!лдолрорваы</definedName>
    <definedName name="лена">#N/A</definedName>
    <definedName name="Ленэнерго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ицензии" hidden="1">{#N/A,#N/A,TRUE,"Лист1";#N/A,#N/A,TRUE,"Лист2";#N/A,#N/A,TRUE,"Лист3"}</definedName>
    <definedName name="лл">#N/A</definedName>
    <definedName name="лллл">#N/A</definedName>
    <definedName name="ло">#N/A</definedName>
    <definedName name="лод">#N/A</definedName>
    <definedName name="лоититмим">[0]!лоититмим</definedName>
    <definedName name="лолориапвав">[0]!лолориапвав</definedName>
    <definedName name="лолорорм">[0]!лолорорм</definedName>
    <definedName name="лолроипр">[0]!лолроипр</definedName>
    <definedName name="лоорпрсмп">[0]!лоорпрсмп</definedName>
    <definedName name="лор">#N/A</definedName>
    <definedName name="лоролропапрапапа">[0]!лоролропапрапапа</definedName>
    <definedName name="лорпрмисмсчвааычв">[0]!лорпрмисмсчвааычв</definedName>
    <definedName name="лорроакеа">[0]!лорроакеа</definedName>
    <definedName name="лш">#N/A</definedName>
    <definedName name="лщд">#N/A</definedName>
    <definedName name="лщжо" localSheetId="4" hidden="1">{#N/A,#N/A,TRUE,"Лист1";#N/A,#N/A,TRUE,"Лист2";#N/A,#N/A,TRUE,"Лист3"}</definedName>
    <definedName name="лщжо" hidden="1">{#N/A,#N/A,TRUE,"Лист1";#N/A,#N/A,TRUE,"Лист2";#N/A,#N/A,TRUE,"Лист3"}</definedName>
    <definedName name="льтоиаваыв">[0]!льтоиаваыв</definedName>
    <definedName name="м">#N/A</definedName>
    <definedName name="м8">[0]!м8</definedName>
    <definedName name="МАВПРНО">[0]!МАВПРНО</definedName>
    <definedName name="май">#REF!</definedName>
    <definedName name="май2">#REF!</definedName>
    <definedName name="мам">#N/A</definedName>
    <definedName name="мар">#REF!</definedName>
    <definedName name="мар2">#REF!</definedName>
    <definedName name="мииапвв">[0]!мииапвв</definedName>
    <definedName name="ммм">#N/A</definedName>
    <definedName name="мммм">#N/A</definedName>
    <definedName name="ммммм">#N/A</definedName>
    <definedName name="МОЭСК">#REF!</definedName>
    <definedName name="мпрмрпсвачва">[0]!мпрмрпсвачва</definedName>
    <definedName name="МР">#REF!</definedName>
    <definedName name="МРСК">#REF!</definedName>
    <definedName name="МРСК_Волги">#REF!</definedName>
    <definedName name="МРСК_Северного_Кавказа">#REF!</definedName>
    <definedName name="МРСК_СЗ">#REF!</definedName>
    <definedName name="МРСК_Сибири">#REF!</definedName>
    <definedName name="МРСК_Урала">#REF!</definedName>
    <definedName name="МРСК_Центра">#REF!</definedName>
    <definedName name="МРСК_ЦиП">#REF!</definedName>
    <definedName name="МРСК_Юга">#REF!</definedName>
    <definedName name="мсапваывф">[0]!мсапваывф</definedName>
    <definedName name="мсчвавя">[0]!мсчвавя</definedName>
    <definedName name="мым">#N/A</definedName>
    <definedName name="н">#N/A</definedName>
    <definedName name="Н5">[105]Данные!$I$7</definedName>
    <definedName name="н78е">[0]!н78е</definedName>
    <definedName name="Нав_ПерТЭ">[15]навигация!$A$39</definedName>
    <definedName name="Нав_ПерЭЭ">[15]навигация!$A$13</definedName>
    <definedName name="Нав_ПрТЭ">[15]навигация!$A$21</definedName>
    <definedName name="Нав_ПрЭЭ">[15]навигация!$A$4</definedName>
    <definedName name="Нав_Финансы">[15]навигация!$A$41</definedName>
    <definedName name="Нав_Финансы2">[66]навигация!#REF!</definedName>
    <definedName name="наропплон">[0]!наропплон</definedName>
    <definedName name="Население" localSheetId="4">'[92]Производство электроэнергии'!$A$124</definedName>
    <definedName name="Население">'[84]Производство электроэнергии'!$A$124</definedName>
    <definedName name="нгг">#N/A</definedName>
    <definedName name="нгеинсцф">[0]!нгеинсцф</definedName>
    <definedName name="нгневаапор" hidden="1">{#N/A,#N/A,TRUE,"Лист1";#N/A,#N/A,TRUE,"Лист2";#N/A,#N/A,TRUE,"Лист3"}</definedName>
    <definedName name="НДС">[85]Макро!$B$8</definedName>
    <definedName name="неамрр">[0]!неамрр</definedName>
    <definedName name="нееегенененененененннене">[0]!нееегенененененененннене</definedName>
    <definedName name="ненрпп">[0]!ненрпп</definedName>
    <definedName name="нет">[98]Списки!$F$1:$F$2</definedName>
    <definedName name="нн">[0]!нн</definedName>
    <definedName name="ннн">#N/A</definedName>
    <definedName name="НННН">#N/A</definedName>
    <definedName name="ннннннннннн">#N/A</definedName>
    <definedName name="новый" hidden="1">#REF!,#REF!,#REF!,#REF!,#REF!,[106]!P1_SCOPE_NotInd2,[106]!P2_SCOPE_NotInd2,[106]!P3_SCOPE_NotInd2</definedName>
    <definedName name="Номер_ДЗО">[107]База!$I$43</definedName>
    <definedName name="ноя">#REF!</definedName>
    <definedName name="ноя2">#REF!</definedName>
    <definedName name="Нояб">#N/A</definedName>
    <definedName name="Ноябрь">#N/A</definedName>
    <definedName name="НП">[108]Исходные!$H$5</definedName>
    <definedName name="НСРФ" localSheetId="4">[109]Регионы!$A$2:$A$90</definedName>
    <definedName name="НСРФ">#REF!</definedName>
    <definedName name="НСРФ2">#REF!</definedName>
    <definedName name="ншш" localSheetId="4" hidden="1">{#N/A,#N/A,TRUE,"Лист1";#N/A,#N/A,TRUE,"Лист2";#N/A,#N/A,TRUE,"Лист3"}</definedName>
    <definedName name="ншш" hidden="1">{#N/A,#N/A,TRUE,"Лист1";#N/A,#N/A,TRUE,"Лист2";#N/A,#N/A,TRUE,"Лист3"}</definedName>
    <definedName name="нщшрдл">#N/A</definedName>
    <definedName name="обл1">[0]!обл1</definedName>
    <definedName name="_xlnm.Print_Area" localSheetId="4">' НВВ 2014 год  по заявкам '!$A$1:$BT$67</definedName>
    <definedName name="_xlnm.Print_Area" localSheetId="1">'Приложение 2'!$A$1:$F$40</definedName>
    <definedName name="_xlnm.Print_Area" localSheetId="2">'Приложение 5'!$A$1:$I$14</definedName>
    <definedName name="_xlnm.Print_Area">#REF!</definedName>
    <definedName name="огпорпарсм">[0]!огпорпарсм</definedName>
    <definedName name="огтитимисмсмсва">[0]!огтитимисмсмсва</definedName>
    <definedName name="оенлгл">[0]!оенлгл</definedName>
    <definedName name="ок">#N/A</definedName>
    <definedName name="окс">#N/A</definedName>
    <definedName name="окт">#REF!</definedName>
    <definedName name="окт2">#REF!</definedName>
    <definedName name="ол">'[110]ИТ-бюджет'!$L$5:$L$99</definedName>
    <definedName name="олдолтрь">[0]!олдолтрь</definedName>
    <definedName name="олло">#N/A</definedName>
    <definedName name="оллртимиава" hidden="1">{#N/A,#N/A,TRUE,"Лист1";#N/A,#N/A,TRUE,"Лист2";#N/A,#N/A,TRUE,"Лист3"}</definedName>
    <definedName name="олльимсаы">[0]!олльимсаы</definedName>
    <definedName name="олорлрорит">[0]!олорлрорит</definedName>
    <definedName name="олритиимсмсв">[0]!олритиимсмсв</definedName>
    <definedName name="олрлпо">#N/A</definedName>
    <definedName name="олрриоипрм">[0]!олрриоипрм</definedName>
    <definedName name="олс">#N/A</definedName>
    <definedName name="омимимсмис">[0]!омимимсмис</definedName>
    <definedName name="ОНЕОН">[0]!ОНЕОН</definedName>
    <definedName name="ОНО">[0]!ОНО</definedName>
    <definedName name="оо">#N/A</definedName>
    <definedName name="ооо">#N/A</definedName>
    <definedName name="Операция">#REF!</definedName>
    <definedName name="опропроапрапра">[0]!опропроапрапра</definedName>
    <definedName name="опрорпрпапрапрвава">[0]!опрорпрпапрапрвава</definedName>
    <definedName name="ОптРынок">'[15]Производство электроэнергии'!$A$23</definedName>
    <definedName name="ОРГ">#REF!</definedName>
    <definedName name="ОРГ_ВО">#REF!</definedName>
    <definedName name="ОРГ_ВС">#REF!</definedName>
    <definedName name="ОРГ_ТС">#REF!</definedName>
    <definedName name="ОРГ_УО">#REF!</definedName>
    <definedName name="ОРГАНИЗАЦИЯ">#REF!</definedName>
    <definedName name="орлопапвпа">[0]!орлопапвпа</definedName>
    <definedName name="орлороррлоорпапа" hidden="1">{#N/A,#N/A,TRUE,"Лист1";#N/A,#N/A,TRUE,"Лист2";#N/A,#N/A,TRUE,"Лист3"}</definedName>
    <definedName name="оро">#N/A</definedName>
    <definedName name="ороиприм">[0]!ороиприм</definedName>
    <definedName name="оролпррпап">[0]!оролпррпап</definedName>
    <definedName name="ороорправ" hidden="1">{#N/A,#N/A,TRUE,"Лист1";#N/A,#N/A,TRUE,"Лист2";#N/A,#N/A,TRUE,"Лист3"}</definedName>
    <definedName name="оропоненеваыв">[0]!оропоненеваыв</definedName>
    <definedName name="оропорап">[0]!оропорап</definedName>
    <definedName name="оропрпрарпвч">[0]!оропрпрарпвч</definedName>
    <definedName name="орорпрапвкак">[0]!орорпрапвкак</definedName>
    <definedName name="орорпропмрм">[0]!орорпропмрм</definedName>
    <definedName name="орорпрпакв">[0]!орорпрпакв</definedName>
    <definedName name="орортитмимисаа">[0]!орортитмимисаа</definedName>
    <definedName name="орпорпаерв">[0]!орпорпаерв</definedName>
    <definedName name="орпрмпачвуыф">[0]!орпрмпачвуыф</definedName>
    <definedName name="орримими">[0]!орримими</definedName>
    <definedName name="отпуск">#N/A</definedName>
    <definedName name="ОХР.ТРУДА">[0]!ОХР.ТРУДА</definedName>
    <definedName name="п">[0]!п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а">#REF!</definedName>
    <definedName name="памсмчвв" hidden="1">{#N/A,#N/A,TRUE,"Лист1";#N/A,#N/A,TRUE,"Лист2";#N/A,#N/A,TRUE,"Лист3"}</definedName>
    <definedName name="паопаорпопро">[0]!паопаорпопро</definedName>
    <definedName name="папаорпрпрпр" hidden="1">{#N/A,#N/A,TRUE,"Лист1";#N/A,#N/A,TRUE,"Лист2";#N/A,#N/A,TRUE,"Лист3"}</definedName>
    <definedName name="парапаорар">[0]!парапаорар</definedName>
    <definedName name="пауау">[0]!пауау</definedName>
    <definedName name="пвп">'[111]ИТ-бюджет'!$L$5:$L$99</definedName>
    <definedName name="первый">#REF!</definedName>
    <definedName name="перегруппировка">[98]Списки!$G$2:$G$32</definedName>
    <definedName name="Период">[94]t_настройки!$I$23:$I$26</definedName>
    <definedName name="Период_Выбрано">[94]t_настройки!$I$84</definedName>
    <definedName name="ПериодРегулирования">[112]Заголовок!$B$14</definedName>
    <definedName name="Периоды_18_2">'[71]18.2'!#REF!</definedName>
    <definedName name="пиримисмсмчсы">[0]!пиримисмсмчсы</definedName>
    <definedName name="план">#N/A</definedName>
    <definedName name="План_амортизации_РСК">'[113]БР-2-14-П'!#REF!</definedName>
    <definedName name="план56">#N/A</definedName>
    <definedName name="пмисмсмсчсмч">[0]!пмисмсмсчсмч</definedName>
    <definedName name="ПМС">#N/A</definedName>
    <definedName name="ПМС1">#N/A</definedName>
    <definedName name="ПН">[114]Исходные!$H$5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грешность_вычислений">[94]t_проверки!$J$9</definedName>
    <definedName name="Подоперация">#REF!</definedName>
    <definedName name="ПодразделенияRef">[95]Enums!$AC$1:$AC$17</definedName>
    <definedName name="показатель">#REF!</definedName>
    <definedName name="пол_нас_нн">#REF!</definedName>
    <definedName name="полбезпот">'[103]т1.15(смета8а)'!#REF!</definedName>
    <definedName name="полпот">'[103]т1.15(смета8а)'!#REF!</definedName>
    <definedName name="Порог_проверки">'[94]Сценарные условия'!$K$19</definedName>
    <definedName name="Порог_Резервный_Фонд">'[94]Сценарные условия'!$K$20</definedName>
    <definedName name="порпол">'[115]ИТ-бюджет'!$L$5:$L$99</definedName>
    <definedName name="ПоследнийГод">[116]Заголовок!$B$16</definedName>
    <definedName name="ПостНасел">#N/A</definedName>
    <definedName name="ПотериТЭ">[15]Лист!$A$400</definedName>
    <definedName name="пп">#N/A</definedName>
    <definedName name="пппп">#N/A</definedName>
    <definedName name="ппппп">#N/A</definedName>
    <definedName name="ппппппппппп">#N/A</definedName>
    <definedName name="пр">#N/A</definedName>
    <definedName name="праорарпвкав">[0]!праорарпвкав</definedName>
    <definedName name="ПРЕР">[0]!ПРЕР</definedName>
    <definedName name="прибыль">[0]!прибыль</definedName>
    <definedName name="прибыль3" localSheetId="4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1.2">#N/A</definedName>
    <definedName name="Прилож3">#N/A</definedName>
    <definedName name="Приложение8">#N/A</definedName>
    <definedName name="Приоритет">[98]Списки!$H$2:$H$9</definedName>
    <definedName name="Приход_расход">#REF!</definedName>
    <definedName name="прмв">[117]FES!#REF!</definedName>
    <definedName name="про">[118]!про</definedName>
    <definedName name="Проект">#REF!</definedName>
    <definedName name="пром.">#N/A</definedName>
    <definedName name="пропорпшгршг">[0]!пропорпшгршг</definedName>
    <definedName name="проч">#N/A</definedName>
    <definedName name="проч.расх">#N/A</definedName>
    <definedName name="Прочие_электроэнергии" localSheetId="4">'[92]Производство электроэнергии'!$A$132</definedName>
    <definedName name="Прочие_электроэнергии">'[84]Производство электроэнергии'!$A$132</definedName>
    <definedName name="прош_год">#REF!</definedName>
    <definedName name="прпрапапвавав">[0]!прпрапапвавав</definedName>
    <definedName name="прпропорпрпр" hidden="1">{#N/A,#N/A,TRUE,"Лист1";#N/A,#N/A,TRUE,"Лист2";#N/A,#N/A,TRUE,"Лист3"}</definedName>
    <definedName name="прпропрпрпорп">[0]!прпропрпрпорп</definedName>
    <definedName name="пррпрпрпорпроп">[0]!пррпрпрпорпроп</definedName>
    <definedName name="пс">#REF!</definedName>
    <definedName name="птпатаптп">[0]!птпатаптп</definedName>
    <definedName name="птрпопролвпрлвнг" hidden="1">#REF!,#REF!,#REF!,#REF!,#REF!,#REF!,#REF!</definedName>
    <definedName name="пупп">[0]!пупп</definedName>
    <definedName name="ПФАП">[0]!ПФАП</definedName>
    <definedName name="пыпыппывапа" hidden="1">#REF!,#REF!,#REF!</definedName>
    <definedName name="ПЭ">[101]Справочники!$A$10:$A$12</definedName>
    <definedName name="р">#N/A</definedName>
    <definedName name="рагпл">[0]!рагпл</definedName>
    <definedName name="рапмапыввя">[0]!рапмапыввя</definedName>
    <definedName name="Распред_общепроизв_затрат">'[119]П-БР-2-2-П'!$B$6</definedName>
    <definedName name="расх">#N/A</definedName>
    <definedName name="Расчет_амортизации">'[113]БР-2-14-П'!#REF!</definedName>
    <definedName name="Расчет_НДС">'[89]БФ-2-5-П'!$B$6</definedName>
    <definedName name="Расчет_НПр">'[120]НП-2-12-П'!$B$6</definedName>
    <definedName name="Расчет_РБП_ПЭС">#REF!</definedName>
    <definedName name="РГК">[101]Справочники!$A$4:$A$4</definedName>
    <definedName name="РГРЭС">#N/A</definedName>
    <definedName name="рем">#N/A</definedName>
    <definedName name="ри">[0]!ри</definedName>
    <definedName name="рис1" localSheetId="4" hidden="1">{#N/A,#N/A,TRUE,"Лист1";#N/A,#N/A,TRUE,"Лист2";#N/A,#N/A,TRUE,"Лист3"}</definedName>
    <definedName name="рис1" hidden="1">{#N/A,#N/A,TRUE,"Лист1";#N/A,#N/A,TRUE,"Лист2";#N/A,#N/A,TRUE,"Лист3"}</definedName>
    <definedName name="ркенвапапрарп">[0]!ркенвапапрарп</definedName>
    <definedName name="рмпп">[0]!рмпп</definedName>
    <definedName name="ро">#N/A</definedName>
    <definedName name="рол">#N/A</definedName>
    <definedName name="ролрпраправ">[0]!ролрпраправ</definedName>
    <definedName name="роо">[0]!роо</definedName>
    <definedName name="роорпрпваы">[0]!роорпрпваы</definedName>
    <definedName name="ропопопмо">#N/A</definedName>
    <definedName name="ропор">#N/A</definedName>
    <definedName name="рортимсчвы" hidden="1">{#N/A,#N/A,TRUE,"Лист1";#N/A,#N/A,TRUE,"Лист2";#N/A,#N/A,TRUE,"Лист3"}</definedName>
    <definedName name="рпарпапрап">[0]!рпарпапрап</definedName>
    <definedName name="рпо">'[80]ИТ-бюджет'!$L$5:$L$99</definedName>
    <definedName name="рпплордлпава">[0]!рпплордлпава</definedName>
    <definedName name="рпрпмимимссмваы">[0]!рпрпмимимссмваы</definedName>
    <definedName name="рр">#N/A</definedName>
    <definedName name="ррапав" hidden="1">{#N/A,#N/A,TRUE,"Лист1";#N/A,#N/A,TRUE,"Лист2";#N/A,#N/A,TRUE,"Лист3"}</definedName>
    <definedName name="рроо">#REF!</definedName>
    <definedName name="рск2">#N/A</definedName>
    <definedName name="рск3">#N/A</definedName>
    <definedName name="рсср">#N/A</definedName>
    <definedName name="с">#N/A</definedName>
    <definedName name="с1">#N/A</definedName>
    <definedName name="СальдоПереток">'[15]Производство электроэнергии'!$A$38</definedName>
    <definedName name="сапвпавапвапвп">[0]!сапвпавапвапвп</definedName>
    <definedName name="св">#N/A</definedName>
    <definedName name="сваеррта">#N/A</definedName>
    <definedName name="свмпвппв">#N/A</definedName>
    <definedName name="Сводный_бюджет_прям_затрат_РСК">#REF!</definedName>
    <definedName name="себ">#N/A</definedName>
    <definedName name="себестоимость2">#N/A</definedName>
    <definedName name="сель">#N/A</definedName>
    <definedName name="сельск.хоз">#N/A</definedName>
    <definedName name="семь">#REF!</definedName>
    <definedName name="сен">#REF!</definedName>
    <definedName name="сен2">#REF!</definedName>
    <definedName name="сиитьь" hidden="1">{#N/A,#N/A,TRUE,"Лист1";#N/A,#N/A,TRUE,"Лист2";#N/A,#N/A,TRUE,"Лист3"}</definedName>
    <definedName name="ск">#N/A</definedName>
    <definedName name="Собст">'[100]эл ст'!$360:$360</definedName>
    <definedName name="Собств">'[100]эл ст'!$369:$369</definedName>
    <definedName name="сокращение">#N/A</definedName>
    <definedName name="сомп">#N/A</definedName>
    <definedName name="сомпас">#N/A</definedName>
    <definedName name="сп">#N/A</definedName>
    <definedName name="Список_ДЗО">'[94]Список ДЗО'!$B$8:$B$21</definedName>
    <definedName name="список_контр.котловой">[121]t_Настройки!$B$42:$B$53</definedName>
    <definedName name="Список_контрагентов">[121]t_Настройки!$B$36:$B$39</definedName>
    <definedName name="Список_филиалов">[121]t_Настройки!$B$23:$B$26</definedName>
    <definedName name="список_филиалов1">[121]t_Настройки!$B$29:$B$33</definedName>
    <definedName name="сс">#N/A</definedName>
    <definedName name="ссс">#N/A</definedName>
    <definedName name="сссс">#N/A</definedName>
    <definedName name="ссссс">#N/A</definedName>
    <definedName name="ссы">#N/A</definedName>
    <definedName name="ссы2">#N/A</definedName>
    <definedName name="Ставка_ЕСН">0.26</definedName>
    <definedName name="ставка_НДС">18%</definedName>
    <definedName name="Статья">#REF!</definedName>
    <definedName name="Стр_Кот">[15]структура!$A$38</definedName>
    <definedName name="Стр_ПерТЭ">[15]структура!$A$48</definedName>
    <definedName name="Стр_ПерЭЭ">[15]структура!$A$16</definedName>
    <definedName name="Стр_ПрТЭ">[15]структура!$A$26</definedName>
    <definedName name="Стр_ПрЭЭ">[15]структура!$A$5</definedName>
    <definedName name="Стр_ТЭС">[15]структура!$A$32</definedName>
    <definedName name="Стр_Финансы">[15]структура!$A$84</definedName>
    <definedName name="Стр_Финансы2">[15]структура!$A$49</definedName>
    <definedName name="сумма_по_договору">#REF!</definedName>
    <definedName name="т">#N/A</definedName>
    <definedName name="т_аб_пл_1">'[103]т1.15(смета8а)'!#REF!</definedName>
    <definedName name="т_сбыт_1">'[103]т1.15(смета8а)'!#REF!</definedName>
    <definedName name="т11всего_1">[15]Т11!$B$38</definedName>
    <definedName name="т11всего_2">[15]Т11!$B$69</definedName>
    <definedName name="т12п1_1">[66]Т12!$A$10</definedName>
    <definedName name="т12п1_2">[66]Т12!$A$22</definedName>
    <definedName name="т12п2_1">[66]Т12!$A$15</definedName>
    <definedName name="т12п2_2">[66]Т12!$A$27</definedName>
    <definedName name="т19.1п16">[15]Т19.1!$B$39</definedName>
    <definedName name="т1п15">[15]Т1!$B$36</definedName>
    <definedName name="т2п11">[15]Т2!$B$42</definedName>
    <definedName name="т2п12">[15]Т2!$B$47</definedName>
    <definedName name="т2п13">[15]Т2!$B$48</definedName>
    <definedName name="т3итого">[15]Т3!$B$31</definedName>
    <definedName name="т3п3">[66]Т3!#REF!</definedName>
    <definedName name="т6п5_1">[15]Т6!$B$12</definedName>
    <definedName name="т6п5_2">[15]Т6!$B$18</definedName>
    <definedName name="Т7_тепло">#N/A</definedName>
    <definedName name="т7п4_1">[15]Т7!$B$20</definedName>
    <definedName name="т7п4_2">[15]Т7!$B$37</definedName>
    <definedName name="т7п5_1">[15]Т7!$B$22</definedName>
    <definedName name="т7п5_2">[15]Т7!$B$39</definedName>
    <definedName name="т7п6_1">[15]Т7!$B$25</definedName>
    <definedName name="т7п6_2">[15]Т7!$B$42</definedName>
    <definedName name="т8п1">[15]Т8!$B$8</definedName>
    <definedName name="таня">#N/A</definedName>
    <definedName name="таптпатпатпа">[0]!таптпатпатпа</definedName>
    <definedName name="тар">#N/A</definedName>
    <definedName name="ТАР2">#N/A</definedName>
    <definedName name="тариф">#N/A</definedName>
    <definedName name="Тариф3">#N/A</definedName>
    <definedName name="ТАРОРОЛРОЛО">[0]!ТАРОРОЛРОЛО</definedName>
    <definedName name="текмес">#REF!</definedName>
    <definedName name="текмес2">#REF!</definedName>
    <definedName name="тепло">#N/A</definedName>
    <definedName name="тов">#N/A</definedName>
    <definedName name="тп" localSheetId="4" hidden="1">{#N/A,#N/A,TRUE,"Лист1";#N/A,#N/A,TRUE,"Лист2";#N/A,#N/A,TRUE,"Лист3"}</definedName>
    <definedName name="тп" hidden="1">{#N/A,#N/A,TRUE,"Лист1";#N/A,#N/A,TRUE,"Лист2";#N/A,#N/A,TRUE,"Лист3"}</definedName>
    <definedName name="ТПм">'[122]НВВ утв тарифы'!$H$17</definedName>
    <definedName name="тпрт">[0]!тпрт</definedName>
    <definedName name="третий">#REF!</definedName>
    <definedName name="три">#N/A</definedName>
    <definedName name="троболю">[0]!троболю</definedName>
    <definedName name="ть">#N/A</definedName>
    <definedName name="ТЭП2" localSheetId="4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'[123]расчет тарифов'!#REF!</definedName>
    <definedName name="ТЭЦ">#N/A</definedName>
    <definedName name="Тюменьэнерго">#REF!</definedName>
    <definedName name="у">#N/A</definedName>
    <definedName name="у1">#N/A</definedName>
    <definedName name="уа">'[122]ИТ-бюджет'!$L$5:$L$99</definedName>
    <definedName name="уакувпа">'[124]ИТ-бюджет'!$L$5:$L$99</definedName>
    <definedName name="уваупа">'[125]ИТ-бюджет'!$L$5:$L$99</definedName>
    <definedName name="увп">'[126]ИТ-бюджет'!$L$5:$L$98</definedName>
    <definedName name="УГОЛЬ">[101]Справочники!$A$19:$A$21</definedName>
    <definedName name="уепа">#REF!</definedName>
    <definedName name="уепау">#REF!</definedName>
    <definedName name="ук">#N/A</definedName>
    <definedName name="укеееукеееееееееееееее" localSheetId="4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>#N/A</definedName>
    <definedName name="уп">'[127]ИТ-бюджет'!$L$5:$L$99</definedName>
    <definedName name="упавп">'[115]ИТ-бюджет'!$L$5:$L$99</definedName>
    <definedName name="упакуп">#REF!</definedName>
    <definedName name="упауп">[0]!упауп</definedName>
    <definedName name="усчукапир">#N/A</definedName>
    <definedName name="уу">#N/A</definedName>
    <definedName name="уууу">#N/A</definedName>
    <definedName name="ууууууууууууууууу">[0]!ууууууууууууууууу</definedName>
    <definedName name="УФ">#N/A</definedName>
    <definedName name="уыавыапвпаворорол" hidden="1">{#N/A,#N/A,TRUE,"Лист1";#N/A,#N/A,TRUE,"Лист2";#N/A,#N/A,TRUE,"Лист3"}</definedName>
    <definedName name="уываываывыпавыа">[0]!уываываывыпавыа</definedName>
    <definedName name="уыукпе">#N/A</definedName>
    <definedName name="ф2">'[128]план 2000'!$G$643</definedName>
    <definedName name="ф4">#REF!</definedName>
    <definedName name="фам">#N/A</definedName>
    <definedName name="фев">#REF!</definedName>
    <definedName name="фев2">#REF!</definedName>
    <definedName name="Филиал">#REF!</definedName>
    <definedName name="фо">[129]Лист1!#REF!</definedName>
    <definedName name="Форма">#N/A</definedName>
    <definedName name="фф">#N/A</definedName>
    <definedName name="фыаспит">#N/A</definedName>
    <definedName name="х">#N/A</definedName>
    <definedName name="хх">'[130]6'!$B$28:$B$37,'[130]6'!$D$28:$H$37,'[130]6'!$J$28:$N$37,'[130]6'!$D$39:$H$41,'[130]6'!$J$39:$N$41,'[130]6'!$B$46:$B$55,[0]!P1_T6_Protect</definedName>
    <definedName name="хэзббббшоолп">[0]!хэзббббшоолп</definedName>
    <definedName name="ц">#N/A</definedName>
    <definedName name="ц.">#N/A</definedName>
    <definedName name="ц1">#N/A</definedName>
    <definedName name="ЦП">[98]Списки!$I$2:$I$26</definedName>
    <definedName name="ЦП1">#REF!</definedName>
    <definedName name="ЦП2">#REF!</definedName>
    <definedName name="ЦП3">#REF!</definedName>
    <definedName name="ЦП4">#REF!</definedName>
    <definedName name="цу">#N/A</definedName>
    <definedName name="цуа">#N/A</definedName>
    <definedName name="цупакувп">'[131]ИТ-бюджет'!$L$5:$L$98</definedName>
    <definedName name="ч22">#N/A</definedName>
    <definedName name="чавапвапвавав">[0]!чавапвапвавав</definedName>
    <definedName name="черновик">#N/A</definedName>
    <definedName name="четвертый">#REF!</definedName>
    <definedName name="ччч">#N/A</definedName>
    <definedName name="ш">#N/A</definedName>
    <definedName name="Ш_СК">[15]Ш_Передача_ЭЭ!$A$79</definedName>
    <definedName name="шглоьотьиита">[0]!шглоьотьиита</definedName>
    <definedName name="шгншногрппрпр">[0]!шгншногрппрпр</definedName>
    <definedName name="шгоропропрап">[0]!шгоропропрап</definedName>
    <definedName name="шгшрормпавкаы" hidden="1">{#N/A,#N/A,TRUE,"Лист1";#N/A,#N/A,TRUE,"Лист2";#N/A,#N/A,TRUE,"Лист3"}</definedName>
    <definedName name="шгшщгшпрпрапа">[0]!шгшщгшпрпрапа</definedName>
    <definedName name="ШДГШ">[0]!ШДГШ</definedName>
    <definedName name="шир_дан">#REF!</definedName>
    <definedName name="шир_отч">#REF!</definedName>
    <definedName name="шир_прош">#REF!</definedName>
    <definedName name="шир_тек">#REF!</definedName>
    <definedName name="шлплорыл">#N/A</definedName>
    <definedName name="шоапвваыаыф" hidden="1">{#N/A,#N/A,TRUE,"Лист1";#N/A,#N/A,TRUE,"Лист2";#N/A,#N/A,TRUE,"Лист3"}</definedName>
    <definedName name="шогоитими">[0]!шогоитими</definedName>
    <definedName name="шооитиаавч" hidden="1">{#N/A,#N/A,TRUE,"Лист1";#N/A,#N/A,TRUE,"Лист2";#N/A,#N/A,TRUE,"Лист3"}</definedName>
    <definedName name="шорорррпапра">[0]!шорорррпапра</definedName>
    <definedName name="шоррпвакуф">[0]!шоррпвакуф</definedName>
    <definedName name="шорттисаавч">[0]!шорттисаавч</definedName>
    <definedName name="штлоррпммпачв">[0]!штлоррпммпачв</definedName>
    <definedName name="шш" hidden="1">{#N/A,#N/A,TRUE,"Лист1";#N/A,#N/A,TRUE,"Лист2";#N/A,#N/A,TRUE,"Лист3"}</definedName>
    <definedName name="шшшшшо">#N/A</definedName>
    <definedName name="шщщолоорпап">[0]!шщщолоорпап</definedName>
    <definedName name="щ">#N/A</definedName>
    <definedName name="щжшщ">[0]!щжшщ</definedName>
    <definedName name="щжшщжщж">[0]!щжшщжщж</definedName>
    <definedName name="щжшщжщжщ">[0]!щжшщжщжщ</definedName>
    <definedName name="щжщшж">[0]!щжщшж</definedName>
    <definedName name="щжщшжшщ">[0]!щжщшжшщ</definedName>
    <definedName name="щзллторм">[0]!щзллторм</definedName>
    <definedName name="щзшщлщщошшо">[0]!щзшщлщщошшо</definedName>
    <definedName name="щзшщшщгшроо">[0]!щзшщшщгшроо</definedName>
    <definedName name="щоллопекв">[0]!щоллопекв</definedName>
    <definedName name="щомекв">[0]!щомекв</definedName>
    <definedName name="щшгшиекв">[0]!щшгшиекв</definedName>
    <definedName name="щшлдолрорми" hidden="1">{#N/A,#N/A,TRUE,"Лист1";#N/A,#N/A,TRUE,"Лист2";#N/A,#N/A,TRUE,"Лист3"}</definedName>
    <definedName name="щшолььти">[0]!щшолььти</definedName>
    <definedName name="щшропса">[0]!щшропса</definedName>
    <definedName name="щшщгтропрпвс">[0]!щшщгтропрпвс</definedName>
    <definedName name="щщ">#N/A</definedName>
    <definedName name="ъ">#N/A</definedName>
    <definedName name="ы">#N/A</definedName>
    <definedName name="ыаппр">#N/A</definedName>
    <definedName name="ыапр" localSheetId="4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аы">#REF!</definedName>
    <definedName name="ывпкывк">#N/A</definedName>
    <definedName name="ывпмьпь">#N/A</definedName>
    <definedName name="ывы">#N/A</definedName>
    <definedName name="ывявапро">[0]!ывявапро</definedName>
    <definedName name="ымпы">#N/A</definedName>
    <definedName name="ыпр">#N/A</definedName>
    <definedName name="ыпыим" localSheetId="4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4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4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#N/A</definedName>
    <definedName name="ыыыы">#N/A</definedName>
    <definedName name="ЬЬ">'[129]ИТОГИ  по Н,Р,Э,Q'!$A$2:$IV$4</definedName>
    <definedName name="ььтлдолртот">[0]!ььтлдолртот</definedName>
    <definedName name="ЬЬЬ">'[131]ИТОГИ  по Н,Р,Э,Q'!$2:$4</definedName>
    <definedName name="э">#N/A</definedName>
    <definedName name="ээ">[5]!ээ</definedName>
    <definedName name="эээ">#N/A</definedName>
    <definedName name="ю">#N/A</definedName>
    <definedName name="юбьбютьи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ю">P1_T29?item_ext?2СТ.Э</definedName>
    <definedName name="ююююююю" localSheetId="4">#N/A</definedName>
    <definedName name="ююююююю">[0]!_DAT3</definedName>
    <definedName name="я">#N/A</definedName>
    <definedName name="янв">#REF!</definedName>
    <definedName name="янв2">#REF!</definedName>
    <definedName name="Янтарьэнерго">#REF!</definedName>
    <definedName name="Ячейка51">#REF!</definedName>
    <definedName name="яя">#N/A</definedName>
    <definedName name="яяя">#N/A</definedName>
  </definedNames>
  <calcPr calcId="145621"/>
</workbook>
</file>

<file path=xl/calcChain.xml><?xml version="1.0" encoding="utf-8"?>
<calcChain xmlns="http://schemas.openxmlformats.org/spreadsheetml/2006/main">
  <c r="D32" i="5" l="1"/>
  <c r="D13" i="5"/>
  <c r="D54" i="5"/>
  <c r="C60" i="7" l="1"/>
  <c r="D19" i="5" l="1"/>
  <c r="D6" i="5"/>
  <c r="BH48" i="7" l="1"/>
  <c r="BF48" i="7"/>
  <c r="BD48" i="7"/>
  <c r="N11" i="7"/>
  <c r="BS41" i="7"/>
  <c r="BR41" i="7"/>
  <c r="BP28" i="7"/>
  <c r="BH28" i="7"/>
  <c r="BG28" i="7"/>
  <c r="BF28" i="7"/>
  <c r="BE28" i="7"/>
  <c r="BD28" i="7"/>
  <c r="BN11" i="7"/>
  <c r="BT11" i="7"/>
  <c r="BT10" i="7"/>
  <c r="BP27" i="7"/>
  <c r="BM28" i="7"/>
  <c r="BK28" i="7"/>
  <c r="BL28" i="7"/>
  <c r="BN28" i="7"/>
  <c r="BJ28" i="7"/>
  <c r="BK17" i="7"/>
  <c r="BL17" i="7"/>
  <c r="BM17" i="7"/>
  <c r="BN17" i="7"/>
  <c r="BJ17" i="7"/>
  <c r="BE17" i="7"/>
  <c r="BF17" i="7"/>
  <c r="BG17" i="7"/>
  <c r="BH17" i="7"/>
  <c r="BD17" i="7"/>
  <c r="BP17" i="7"/>
  <c r="BP16" i="7"/>
  <c r="BP9" i="7"/>
  <c r="BP25" i="7"/>
  <c r="BO25" i="7"/>
  <c r="BN12" i="7"/>
  <c r="BN13" i="7"/>
  <c r="BN14" i="7"/>
  <c r="BK10" i="7"/>
  <c r="BL10" i="7"/>
  <c r="BM10" i="7"/>
  <c r="BN10" i="7"/>
  <c r="BJ10" i="7"/>
  <c r="BE10" i="7"/>
  <c r="BF10" i="7"/>
  <c r="BG10" i="7"/>
  <c r="BG48" i="7" s="1"/>
  <c r="BH10" i="7"/>
  <c r="BG49" i="7"/>
  <c r="BH11" i="7"/>
  <c r="BH12" i="7"/>
  <c r="BH13" i="7"/>
  <c r="BH14" i="7"/>
  <c r="BD10" i="7"/>
  <c r="BJ59" i="7"/>
  <c r="BK59" i="7"/>
  <c r="BL59" i="7"/>
  <c r="BM59" i="7"/>
  <c r="BN59" i="7"/>
  <c r="BK60" i="7"/>
  <c r="BL60" i="7"/>
  <c r="BM60" i="7"/>
  <c r="BN60" i="7"/>
  <c r="BK61" i="7"/>
  <c r="BL61" i="7"/>
  <c r="BM61" i="7"/>
  <c r="BN61" i="7"/>
  <c r="BK62" i="7"/>
  <c r="BL62" i="7"/>
  <c r="BM62" i="7"/>
  <c r="BN62" i="7"/>
  <c r="BJ60" i="7"/>
  <c r="BJ61" i="7"/>
  <c r="BJ62" i="7"/>
  <c r="BK21" i="7"/>
  <c r="BL21" i="7"/>
  <c r="BM21" i="7"/>
  <c r="BN21" i="7"/>
  <c r="BK22" i="7"/>
  <c r="BL22" i="7"/>
  <c r="BM22" i="7"/>
  <c r="BN22" i="7"/>
  <c r="BK23" i="7"/>
  <c r="BL23" i="7"/>
  <c r="BM23" i="7"/>
  <c r="BN23" i="7"/>
  <c r="BK24" i="7"/>
  <c r="BL24" i="7"/>
  <c r="BM24" i="7"/>
  <c r="BN24" i="7"/>
  <c r="BJ22" i="7"/>
  <c r="BJ23" i="7"/>
  <c r="BJ24" i="7"/>
  <c r="BJ21" i="7"/>
  <c r="BE59" i="7"/>
  <c r="BF59" i="7"/>
  <c r="BG59" i="7"/>
  <c r="BH59" i="7"/>
  <c r="BE60" i="7"/>
  <c r="BF60" i="7"/>
  <c r="BG60" i="7"/>
  <c r="BH60" i="7"/>
  <c r="BE61" i="7"/>
  <c r="BF61" i="7"/>
  <c r="BG61" i="7"/>
  <c r="BH61" i="7"/>
  <c r="BE62" i="7"/>
  <c r="BF62" i="7"/>
  <c r="BG62" i="7"/>
  <c r="BH62" i="7"/>
  <c r="BD60" i="7"/>
  <c r="BD61" i="7"/>
  <c r="BD62" i="7"/>
  <c r="BD59" i="7"/>
  <c r="BE21" i="7"/>
  <c r="BF21" i="7"/>
  <c r="BG21" i="7"/>
  <c r="BH21" i="7"/>
  <c r="BE22" i="7"/>
  <c r="BF22" i="7"/>
  <c r="BG22" i="7"/>
  <c r="BH22" i="7"/>
  <c r="BE23" i="7"/>
  <c r="BF23" i="7"/>
  <c r="BG23" i="7"/>
  <c r="BH23" i="7"/>
  <c r="BE24" i="7"/>
  <c r="BF24" i="7"/>
  <c r="BG24" i="7"/>
  <c r="BH24" i="7"/>
  <c r="BD22" i="7"/>
  <c r="BD23" i="7"/>
  <c r="BD24" i="7"/>
  <c r="BD21" i="7"/>
  <c r="BK58" i="7"/>
  <c r="BK57" i="7"/>
  <c r="BK20" i="7"/>
  <c r="BK19" i="7"/>
  <c r="BE20" i="7"/>
  <c r="BE19" i="7"/>
  <c r="AQ59" i="7"/>
  <c r="AR59" i="7"/>
  <c r="AS59" i="7"/>
  <c r="AT59" i="7"/>
  <c r="AQ60" i="7"/>
  <c r="AR60" i="7"/>
  <c r="AS60" i="7"/>
  <c r="AT60" i="7"/>
  <c r="AQ61" i="7"/>
  <c r="AR61" i="7"/>
  <c r="AS61" i="7"/>
  <c r="AT61" i="7"/>
  <c r="AQ62" i="7"/>
  <c r="AR62" i="7"/>
  <c r="AS62" i="7"/>
  <c r="AT62" i="7"/>
  <c r="AP60" i="7"/>
  <c r="AP61" i="7"/>
  <c r="AV61" i="7" s="1"/>
  <c r="AP62" i="7"/>
  <c r="AP59" i="7"/>
  <c r="AQ21" i="7"/>
  <c r="AR21" i="7"/>
  <c r="AS21" i="7"/>
  <c r="AT21" i="7"/>
  <c r="AQ22" i="7"/>
  <c r="AR22" i="7"/>
  <c r="AS22" i="7"/>
  <c r="AT22" i="7"/>
  <c r="AQ23" i="7"/>
  <c r="AR23" i="7"/>
  <c r="AS23" i="7"/>
  <c r="AT23" i="7"/>
  <c r="AQ24" i="7"/>
  <c r="AR24" i="7"/>
  <c r="AS24" i="7"/>
  <c r="AT24" i="7"/>
  <c r="AP22" i="7"/>
  <c r="AP23" i="7"/>
  <c r="AP24" i="7"/>
  <c r="AP21" i="7"/>
  <c r="AK59" i="7"/>
  <c r="AL59" i="7"/>
  <c r="AM59" i="7"/>
  <c r="AN59" i="7"/>
  <c r="AK60" i="7"/>
  <c r="AL60" i="7"/>
  <c r="AM60" i="7"/>
  <c r="AN60" i="7"/>
  <c r="AK61" i="7"/>
  <c r="AL61" i="7"/>
  <c r="AM61" i="7"/>
  <c r="AN61" i="7"/>
  <c r="AK62" i="7"/>
  <c r="AL62" i="7"/>
  <c r="AM62" i="7"/>
  <c r="AN62" i="7"/>
  <c r="AJ60" i="7"/>
  <c r="AJ61" i="7"/>
  <c r="AJ62" i="7"/>
  <c r="AJ59" i="7"/>
  <c r="AK21" i="7"/>
  <c r="AL21" i="7"/>
  <c r="AM21" i="7"/>
  <c r="AN21" i="7"/>
  <c r="AK22" i="7"/>
  <c r="AL22" i="7"/>
  <c r="AM22" i="7"/>
  <c r="AN22" i="7"/>
  <c r="AK23" i="7"/>
  <c r="AL23" i="7"/>
  <c r="AM23" i="7"/>
  <c r="AN23" i="7"/>
  <c r="AK24" i="7"/>
  <c r="AL24" i="7"/>
  <c r="AM24" i="7"/>
  <c r="AN24" i="7"/>
  <c r="AJ22" i="7"/>
  <c r="AJ23" i="7"/>
  <c r="AJ24" i="7"/>
  <c r="AJ21" i="7"/>
  <c r="J59" i="7"/>
  <c r="K59" i="7"/>
  <c r="L59" i="7"/>
  <c r="M59" i="7"/>
  <c r="J60" i="7"/>
  <c r="K60" i="7"/>
  <c r="L60" i="7"/>
  <c r="M60" i="7"/>
  <c r="J61" i="7"/>
  <c r="K61" i="7"/>
  <c r="L61" i="7"/>
  <c r="M61" i="7"/>
  <c r="J62" i="7"/>
  <c r="K62" i="7"/>
  <c r="L62" i="7"/>
  <c r="M62" i="7"/>
  <c r="I60" i="7"/>
  <c r="I61" i="7"/>
  <c r="I62" i="7"/>
  <c r="I59" i="7"/>
  <c r="D59" i="7"/>
  <c r="E59" i="7"/>
  <c r="F59" i="7"/>
  <c r="G59" i="7"/>
  <c r="D60" i="7"/>
  <c r="E60" i="7"/>
  <c r="F60" i="7"/>
  <c r="G60" i="7"/>
  <c r="D61" i="7"/>
  <c r="E61" i="7"/>
  <c r="F61" i="7"/>
  <c r="G61" i="7"/>
  <c r="D62" i="7"/>
  <c r="E62" i="7"/>
  <c r="F62" i="7"/>
  <c r="G62" i="7"/>
  <c r="C61" i="7"/>
  <c r="C62" i="7"/>
  <c r="C59" i="7"/>
  <c r="J19" i="7"/>
  <c r="D20" i="7"/>
  <c r="D19" i="7"/>
  <c r="I20" i="7"/>
  <c r="J24" i="7"/>
  <c r="K24" i="7"/>
  <c r="L24" i="7"/>
  <c r="M24" i="7"/>
  <c r="J23" i="7"/>
  <c r="K23" i="7"/>
  <c r="L23" i="7"/>
  <c r="M23" i="7"/>
  <c r="J22" i="7"/>
  <c r="K22" i="7"/>
  <c r="L22" i="7"/>
  <c r="M22" i="7"/>
  <c r="J21" i="7"/>
  <c r="K21" i="7"/>
  <c r="L21" i="7"/>
  <c r="M21" i="7"/>
  <c r="I24" i="7"/>
  <c r="I23" i="7"/>
  <c r="I22" i="7"/>
  <c r="I21" i="7"/>
  <c r="D24" i="7"/>
  <c r="E24" i="7"/>
  <c r="F24" i="7"/>
  <c r="G24" i="7"/>
  <c r="D23" i="7"/>
  <c r="E23" i="7"/>
  <c r="F23" i="7"/>
  <c r="G23" i="7"/>
  <c r="C24" i="7"/>
  <c r="C23" i="7"/>
  <c r="D22" i="7"/>
  <c r="E22" i="7"/>
  <c r="F22" i="7"/>
  <c r="G22" i="7"/>
  <c r="C22" i="7"/>
  <c r="D21" i="7"/>
  <c r="E21" i="7"/>
  <c r="F21" i="7"/>
  <c r="G21" i="7"/>
  <c r="C21" i="7"/>
  <c r="C68" i="7" s="1"/>
  <c r="AF79" i="7"/>
  <c r="AE79" i="7"/>
  <c r="AD79" i="7"/>
  <c r="AC79" i="7"/>
  <c r="AB79" i="7"/>
  <c r="AA79" i="7"/>
  <c r="G74" i="7"/>
  <c r="F74" i="7"/>
  <c r="E74" i="7"/>
  <c r="C74" i="7"/>
  <c r="N69" i="7"/>
  <c r="M69" i="7"/>
  <c r="L69" i="7"/>
  <c r="K69" i="7"/>
  <c r="I69" i="7"/>
  <c r="H69" i="7"/>
  <c r="G69" i="7"/>
  <c r="F69" i="7"/>
  <c r="E69" i="7"/>
  <c r="C69" i="7"/>
  <c r="F68" i="7"/>
  <c r="E68" i="7"/>
  <c r="BO62" i="7"/>
  <c r="BT62" i="7"/>
  <c r="BS62" i="7"/>
  <c r="BR62" i="7"/>
  <c r="BQ62" i="7"/>
  <c r="BP62" i="7"/>
  <c r="AU62" i="7"/>
  <c r="AZ62" i="7"/>
  <c r="AY62" i="7"/>
  <c r="AX62" i="7"/>
  <c r="AW62" i="7"/>
  <c r="AV62" i="7"/>
  <c r="U62" i="7"/>
  <c r="N62" i="7"/>
  <c r="S62" i="7"/>
  <c r="R62" i="7"/>
  <c r="Q62" i="7"/>
  <c r="P62" i="7"/>
  <c r="O62" i="7"/>
  <c r="BT61" i="7"/>
  <c r="BS61" i="7"/>
  <c r="BR61" i="7"/>
  <c r="BQ61" i="7"/>
  <c r="BP61" i="7"/>
  <c r="AZ61" i="7"/>
  <c r="AY61" i="7"/>
  <c r="AX61" i="7"/>
  <c r="AW61" i="7"/>
  <c r="S61" i="7"/>
  <c r="R61" i="7"/>
  <c r="Q61" i="7"/>
  <c r="P61" i="7"/>
  <c r="O61" i="7"/>
  <c r="BT60" i="7"/>
  <c r="BS60" i="7"/>
  <c r="BR60" i="7"/>
  <c r="BQ60" i="7"/>
  <c r="BP60" i="7"/>
  <c r="AZ60" i="7"/>
  <c r="AY60" i="7"/>
  <c r="AX60" i="7"/>
  <c r="AW60" i="7"/>
  <c r="AV60" i="7"/>
  <c r="S60" i="7"/>
  <c r="R60" i="7"/>
  <c r="Q60" i="7"/>
  <c r="P60" i="7"/>
  <c r="O60" i="7"/>
  <c r="BO59" i="7"/>
  <c r="BT59" i="7"/>
  <c r="BS59" i="7"/>
  <c r="BR59" i="7"/>
  <c r="BQ59" i="7"/>
  <c r="BP59" i="7"/>
  <c r="AU59" i="7"/>
  <c r="AZ59" i="7"/>
  <c r="AY59" i="7"/>
  <c r="AX59" i="7"/>
  <c r="AW59" i="7"/>
  <c r="AV59" i="7"/>
  <c r="U59" i="7"/>
  <c r="N59" i="7"/>
  <c r="S59" i="7"/>
  <c r="R59" i="7"/>
  <c r="Q59" i="7"/>
  <c r="P59" i="7"/>
  <c r="O59" i="7"/>
  <c r="BO58" i="7"/>
  <c r="BN58" i="7"/>
  <c r="BM58" i="7"/>
  <c r="BL58" i="7"/>
  <c r="BJ58" i="7"/>
  <c r="AU58" i="7"/>
  <c r="AT58" i="7"/>
  <c r="AS58" i="7"/>
  <c r="AR58" i="7"/>
  <c r="AP58" i="7"/>
  <c r="U58" i="7"/>
  <c r="P58" i="7"/>
  <c r="N58" i="7"/>
  <c r="M58" i="7"/>
  <c r="L58" i="7"/>
  <c r="K58" i="7"/>
  <c r="I58" i="7"/>
  <c r="BO57" i="7"/>
  <c r="BN57" i="7"/>
  <c r="BM57" i="7"/>
  <c r="BL57" i="7"/>
  <c r="BJ57" i="7"/>
  <c r="AU57" i="7"/>
  <c r="AT57" i="7"/>
  <c r="AS57" i="7"/>
  <c r="AR57" i="7"/>
  <c r="AP57" i="7"/>
  <c r="U57" i="7"/>
  <c r="P57" i="7"/>
  <c r="N57" i="7"/>
  <c r="M57" i="7"/>
  <c r="L57" i="7"/>
  <c r="K57" i="7"/>
  <c r="I57" i="7"/>
  <c r="BN55" i="7"/>
  <c r="BM55" i="7"/>
  <c r="BL55" i="7"/>
  <c r="BJ55" i="7"/>
  <c r="BI55" i="7"/>
  <c r="BH55" i="7"/>
  <c r="BG55" i="7"/>
  <c r="BF55" i="7"/>
  <c r="BD55" i="7"/>
  <c r="BC55" i="7" s="1"/>
  <c r="AZ55" i="7"/>
  <c r="AY55" i="7"/>
  <c r="AX55" i="7"/>
  <c r="AW55" i="7"/>
  <c r="AV55" i="7"/>
  <c r="AU55" i="7" s="1"/>
  <c r="AT55" i="7"/>
  <c r="AS55" i="7"/>
  <c r="AR55" i="7"/>
  <c r="AP55" i="7"/>
  <c r="AO55" i="7"/>
  <c r="AN55" i="7"/>
  <c r="AM55" i="7"/>
  <c r="AL55" i="7"/>
  <c r="AJ55" i="7"/>
  <c r="AI55" i="7" s="1"/>
  <c r="S55" i="7"/>
  <c r="R55" i="7"/>
  <c r="Q55" i="7"/>
  <c r="O55" i="7"/>
  <c r="N55" i="7"/>
  <c r="AF55" i="7" s="1"/>
  <c r="M55" i="7"/>
  <c r="L55" i="7"/>
  <c r="K55" i="7"/>
  <c r="I55" i="7"/>
  <c r="H55" i="7" s="1"/>
  <c r="G55" i="7"/>
  <c r="F55" i="7"/>
  <c r="E55" i="7"/>
  <c r="C55" i="7"/>
  <c r="B55" i="7"/>
  <c r="AZ54" i="7"/>
  <c r="AZ64" i="7" s="1"/>
  <c r="AY54" i="7"/>
  <c r="AY64" i="7" s="1"/>
  <c r="AX54" i="7"/>
  <c r="AX64" i="7" s="1"/>
  <c r="AW54" i="7"/>
  <c r="AW64" i="7" s="1"/>
  <c r="AV54" i="7"/>
  <c r="AV64" i="7" s="1"/>
  <c r="AU54" i="7"/>
  <c r="X54" i="7"/>
  <c r="W54" i="7"/>
  <c r="V54" i="7"/>
  <c r="T54" i="7"/>
  <c r="S54" i="7"/>
  <c r="S64" i="7" s="1"/>
  <c r="R54" i="7"/>
  <c r="R56" i="7" s="1"/>
  <c r="Q54" i="7"/>
  <c r="Q64" i="7" s="1"/>
  <c r="P54" i="7"/>
  <c r="P56" i="7" s="1"/>
  <c r="AZ52" i="7"/>
  <c r="AY52" i="7"/>
  <c r="AX52" i="7"/>
  <c r="AW52" i="7"/>
  <c r="AV52" i="7"/>
  <c r="S52" i="7"/>
  <c r="R52" i="7"/>
  <c r="Q52" i="7"/>
  <c r="P52" i="7"/>
  <c r="O52" i="7"/>
  <c r="N52" i="7"/>
  <c r="AZ51" i="7"/>
  <c r="AY51" i="7"/>
  <c r="AX51" i="7"/>
  <c r="AW51" i="7"/>
  <c r="AV51" i="7"/>
  <c r="S51" i="7"/>
  <c r="R51" i="7"/>
  <c r="Q51" i="7"/>
  <c r="P51" i="7"/>
  <c r="O51" i="7"/>
  <c r="N51" i="7" s="1"/>
  <c r="BM50" i="7"/>
  <c r="BL50" i="7"/>
  <c r="BJ50" i="7"/>
  <c r="BG50" i="7"/>
  <c r="BF50" i="7"/>
  <c r="BD50" i="7"/>
  <c r="AZ50" i="7"/>
  <c r="AY50" i="7"/>
  <c r="AX50" i="7"/>
  <c r="AW50" i="7"/>
  <c r="AV50" i="7"/>
  <c r="AU50" i="7"/>
  <c r="AS50" i="7"/>
  <c r="AR50" i="7"/>
  <c r="AP50" i="7"/>
  <c r="AM50" i="7"/>
  <c r="AL50" i="7"/>
  <c r="AJ50" i="7"/>
  <c r="S50" i="7"/>
  <c r="R50" i="7"/>
  <c r="Q50" i="7"/>
  <c r="P50" i="7"/>
  <c r="O50" i="7"/>
  <c r="N50" i="7" s="1"/>
  <c r="L50" i="7"/>
  <c r="K50" i="7"/>
  <c r="I50" i="7"/>
  <c r="F50" i="7"/>
  <c r="E50" i="7"/>
  <c r="C50" i="7"/>
  <c r="BM49" i="7"/>
  <c r="BL49" i="7"/>
  <c r="BJ49" i="7"/>
  <c r="BF49" i="7"/>
  <c r="BD49" i="7"/>
  <c r="AZ49" i="7"/>
  <c r="AY49" i="7"/>
  <c r="AX49" i="7"/>
  <c r="AW49" i="7"/>
  <c r="AV49" i="7"/>
  <c r="AU49" i="7" s="1"/>
  <c r="AS49" i="7"/>
  <c r="AR49" i="7"/>
  <c r="AP49" i="7"/>
  <c r="AM49" i="7"/>
  <c r="AL49" i="7"/>
  <c r="AJ49" i="7"/>
  <c r="S49" i="7"/>
  <c r="R49" i="7"/>
  <c r="Q49" i="7"/>
  <c r="P49" i="7"/>
  <c r="O49" i="7"/>
  <c r="N49" i="7"/>
  <c r="L49" i="7"/>
  <c r="K49" i="7"/>
  <c r="I49" i="7"/>
  <c r="F49" i="7"/>
  <c r="E49" i="7"/>
  <c r="C49" i="7"/>
  <c r="AZ47" i="7"/>
  <c r="AZ65" i="7" s="1"/>
  <c r="AY47" i="7"/>
  <c r="AX47" i="7"/>
  <c r="AX65" i="7" s="1"/>
  <c r="AW47" i="7"/>
  <c r="AV47" i="7"/>
  <c r="S47" i="7"/>
  <c r="R47" i="7"/>
  <c r="Q47" i="7"/>
  <c r="P47" i="7"/>
  <c r="BS43" i="7"/>
  <c r="AY43" i="7"/>
  <c r="R43" i="7"/>
  <c r="BT41" i="7"/>
  <c r="BP41" i="7"/>
  <c r="BP38" i="7"/>
  <c r="AV38" i="7"/>
  <c r="O38" i="7"/>
  <c r="BC33" i="7"/>
  <c r="AZ33" i="7"/>
  <c r="AY33" i="7"/>
  <c r="AX33" i="7"/>
  <c r="AV33" i="7"/>
  <c r="AI33" i="7"/>
  <c r="S33" i="7"/>
  <c r="R33" i="7"/>
  <c r="Q33" i="7"/>
  <c r="B33" i="7"/>
  <c r="AZ32" i="7"/>
  <c r="AY32" i="7"/>
  <c r="AX32" i="7"/>
  <c r="AW32" i="7"/>
  <c r="AV32" i="7"/>
  <c r="S32" i="7"/>
  <c r="R32" i="7"/>
  <c r="Q32" i="7"/>
  <c r="P32" i="7"/>
  <c r="O32" i="7"/>
  <c r="AZ28" i="7"/>
  <c r="AY28" i="7"/>
  <c r="AX28" i="7"/>
  <c r="AW28" i="7"/>
  <c r="AV28" i="7"/>
  <c r="AU28" i="7" s="1"/>
  <c r="S28" i="7"/>
  <c r="R28" i="7"/>
  <c r="Q28" i="7"/>
  <c r="P28" i="7"/>
  <c r="O28" i="7"/>
  <c r="N28" i="7" s="1"/>
  <c r="AZ27" i="7"/>
  <c r="AY27" i="7"/>
  <c r="AX27" i="7"/>
  <c r="AV27" i="7"/>
  <c r="S27" i="7"/>
  <c r="R27" i="7"/>
  <c r="Q27" i="7"/>
  <c r="P27" i="7"/>
  <c r="P26" i="7"/>
  <c r="AZ25" i="7"/>
  <c r="AY25" i="7"/>
  <c r="AX25" i="7"/>
  <c r="AV25" i="7"/>
  <c r="Y25" i="7"/>
  <c r="Y79" i="7" s="1"/>
  <c r="X25" i="7"/>
  <c r="X79" i="7" s="1"/>
  <c r="W25" i="7"/>
  <c r="W79" i="7" s="1"/>
  <c r="V25" i="7"/>
  <c r="V79" i="7" s="1"/>
  <c r="T25" i="7"/>
  <c r="T79" i="7" s="1"/>
  <c r="S25" i="7"/>
  <c r="R25" i="7"/>
  <c r="Q25" i="7"/>
  <c r="P25" i="7"/>
  <c r="X24" i="7"/>
  <c r="W24" i="7"/>
  <c r="V24" i="7"/>
  <c r="U24" i="7"/>
  <c r="T24" i="7"/>
  <c r="X23" i="7"/>
  <c r="W23" i="7"/>
  <c r="V23" i="7"/>
  <c r="U23" i="7"/>
  <c r="T23" i="7"/>
  <c r="X22" i="7"/>
  <c r="W22" i="7"/>
  <c r="V22" i="7"/>
  <c r="U22" i="7"/>
  <c r="T22" i="7"/>
  <c r="X21" i="7"/>
  <c r="W21" i="7"/>
  <c r="V21" i="7"/>
  <c r="U21" i="7"/>
  <c r="T21" i="7"/>
  <c r="BQ20" i="7"/>
  <c r="BN20" i="7"/>
  <c r="BM20" i="7"/>
  <c r="BL20" i="7"/>
  <c r="BJ20" i="7"/>
  <c r="BE58" i="7"/>
  <c r="AW20" i="7"/>
  <c r="AW27" i="7" s="1"/>
  <c r="AU27" i="7" s="1"/>
  <c r="AT20" i="7"/>
  <c r="AS20" i="7"/>
  <c r="AR20" i="7"/>
  <c r="AP20" i="7"/>
  <c r="AK20" i="7"/>
  <c r="AK58" i="7" s="1"/>
  <c r="AQ58" i="7" s="1"/>
  <c r="U20" i="7"/>
  <c r="M20" i="7"/>
  <c r="L20" i="7"/>
  <c r="K20" i="7"/>
  <c r="D58" i="7"/>
  <c r="J58" i="7" s="1"/>
  <c r="BQ19" i="7"/>
  <c r="BQ57" i="7" s="1"/>
  <c r="BE57" i="7"/>
  <c r="AW19" i="7"/>
  <c r="AW26" i="7" s="1"/>
  <c r="AQ19" i="7"/>
  <c r="AK19" i="7"/>
  <c r="AK57" i="7" s="1"/>
  <c r="AQ57" i="7" s="1"/>
  <c r="D57" i="7"/>
  <c r="J57" i="7" s="1"/>
  <c r="AZ18" i="7"/>
  <c r="AY18" i="7"/>
  <c r="AX18" i="7"/>
  <c r="AW18" i="7"/>
  <c r="AV18" i="7"/>
  <c r="AU18" i="7" s="1"/>
  <c r="S18" i="7"/>
  <c r="R18" i="7"/>
  <c r="Q18" i="7"/>
  <c r="P18" i="7"/>
  <c r="BT17" i="7"/>
  <c r="BT55" i="7" s="1"/>
  <c r="BS17" i="7"/>
  <c r="BS55" i="7" s="1"/>
  <c r="BR17" i="7"/>
  <c r="BR55" i="7" s="1"/>
  <c r="BQ17" i="7"/>
  <c r="BQ55" i="7" s="1"/>
  <c r="BP55" i="7"/>
  <c r="BO17" i="7"/>
  <c r="BI17" i="7"/>
  <c r="BI33" i="7" s="1"/>
  <c r="BM16" i="7" s="1"/>
  <c r="BM54" i="7" s="1"/>
  <c r="BC17" i="7"/>
  <c r="AU17" i="7"/>
  <c r="AO17" i="7"/>
  <c r="AO33" i="7" s="1"/>
  <c r="AI17" i="7"/>
  <c r="N17" i="7"/>
  <c r="H17" i="7"/>
  <c r="H33" i="7" s="1"/>
  <c r="B17" i="7"/>
  <c r="U17" i="7" s="1"/>
  <c r="BT16" i="7"/>
  <c r="BT54" i="7" s="1"/>
  <c r="BS16" i="7"/>
  <c r="BS54" i="7" s="1"/>
  <c r="BR16" i="7"/>
  <c r="BR54" i="7" s="1"/>
  <c r="BQ16" i="7"/>
  <c r="BQ54" i="7" s="1"/>
  <c r="BN16" i="7"/>
  <c r="BN54" i="7" s="1"/>
  <c r="BK16" i="7"/>
  <c r="BK54" i="7" s="1"/>
  <c r="AU16" i="7"/>
  <c r="AT16" i="7"/>
  <c r="AT54" i="7" s="1"/>
  <c r="AS16" i="7"/>
  <c r="AS54" i="7" s="1"/>
  <c r="AR16" i="7"/>
  <c r="AR54" i="7" s="1"/>
  <c r="AQ16" i="7"/>
  <c r="AQ54" i="7" s="1"/>
  <c r="AN16" i="7"/>
  <c r="AN54" i="7" s="1"/>
  <c r="AM16" i="7"/>
  <c r="AM54" i="7" s="1"/>
  <c r="AL16" i="7"/>
  <c r="AL54" i="7" s="1"/>
  <c r="AL56" i="7" s="1"/>
  <c r="AK16" i="7"/>
  <c r="AK54" i="7" s="1"/>
  <c r="O16" i="7"/>
  <c r="O54" i="7" s="1"/>
  <c r="M16" i="7"/>
  <c r="M54" i="7" s="1"/>
  <c r="L16" i="7"/>
  <c r="L54" i="7" s="1"/>
  <c r="K16" i="7"/>
  <c r="K54" i="7" s="1"/>
  <c r="J16" i="7"/>
  <c r="J54" i="7" s="1"/>
  <c r="I16" i="7"/>
  <c r="I54" i="7" s="1"/>
  <c r="G16" i="7"/>
  <c r="G54" i="7" s="1"/>
  <c r="F16" i="7"/>
  <c r="F54" i="7" s="1"/>
  <c r="E16" i="7"/>
  <c r="E54" i="7" s="1"/>
  <c r="D16" i="7"/>
  <c r="D54" i="7" s="1"/>
  <c r="BT14" i="7"/>
  <c r="BT52" i="7" s="1"/>
  <c r="BS14" i="7"/>
  <c r="BS52" i="7" s="1"/>
  <c r="BR14" i="7"/>
  <c r="BR52" i="7" s="1"/>
  <c r="BQ14" i="7"/>
  <c r="BQ52" i="7" s="1"/>
  <c r="BP14" i="7"/>
  <c r="BP52" i="7" s="1"/>
  <c r="BO52" i="7" s="1"/>
  <c r="BN52" i="7"/>
  <c r="BH52" i="7"/>
  <c r="AU14" i="7"/>
  <c r="AT14" i="7"/>
  <c r="AT52" i="7" s="1"/>
  <c r="AN14" i="7"/>
  <c r="AN52" i="7" s="1"/>
  <c r="N14" i="7"/>
  <c r="M14" i="7"/>
  <c r="M52" i="7" s="1"/>
  <c r="G14" i="7"/>
  <c r="G52" i="7" s="1"/>
  <c r="BT13" i="7"/>
  <c r="BT51" i="7" s="1"/>
  <c r="BS13" i="7"/>
  <c r="BS51" i="7" s="1"/>
  <c r="BR13" i="7"/>
  <c r="BR51" i="7" s="1"/>
  <c r="BQ13" i="7"/>
  <c r="BQ51" i="7" s="1"/>
  <c r="BP13" i="7"/>
  <c r="BP51" i="7" s="1"/>
  <c r="BO51" i="7" s="1"/>
  <c r="BN51" i="7"/>
  <c r="BH51" i="7"/>
  <c r="AU13" i="7"/>
  <c r="AG13" i="7" s="1"/>
  <c r="AT13" i="7"/>
  <c r="AT51" i="7" s="1"/>
  <c r="AN13" i="7"/>
  <c r="AN51" i="7" s="1"/>
  <c r="AB13" i="7"/>
  <c r="N13" i="7"/>
  <c r="AF13" i="7" s="1"/>
  <c r="M13" i="7"/>
  <c r="M51" i="7" s="1"/>
  <c r="G13" i="7"/>
  <c r="G51" i="7" s="1"/>
  <c r="BT12" i="7"/>
  <c r="BT50" i="7" s="1"/>
  <c r="BS12" i="7"/>
  <c r="BS50" i="7" s="1"/>
  <c r="BR12" i="7"/>
  <c r="BR50" i="7" s="1"/>
  <c r="BQ12" i="7"/>
  <c r="BQ50" i="7" s="1"/>
  <c r="BP12" i="7"/>
  <c r="BP50" i="7" s="1"/>
  <c r="BO12" i="7"/>
  <c r="BN50" i="7"/>
  <c r="BI12" i="7"/>
  <c r="BH50" i="7"/>
  <c r="BC12" i="7"/>
  <c r="AU12" i="7"/>
  <c r="AG17" i="7" s="1"/>
  <c r="AT12" i="7"/>
  <c r="AT50" i="7" s="1"/>
  <c r="AN12" i="7"/>
  <c r="AN50" i="7" s="1"/>
  <c r="AI50" i="7" s="1"/>
  <c r="N12" i="7"/>
  <c r="AF17" i="7" s="1"/>
  <c r="M12" i="7"/>
  <c r="M50" i="7" s="1"/>
  <c r="H50" i="7" s="1"/>
  <c r="G12" i="7"/>
  <c r="G50" i="7" s="1"/>
  <c r="BS11" i="7"/>
  <c r="BR11" i="7"/>
  <c r="BQ11" i="7"/>
  <c r="BP11" i="7"/>
  <c r="AU11" i="7"/>
  <c r="AG11" i="7" s="1"/>
  <c r="AT11" i="7"/>
  <c r="AO11" i="7"/>
  <c r="AN11" i="7"/>
  <c r="AI11" i="7"/>
  <c r="N68" i="7"/>
  <c r="M11" i="7"/>
  <c r="H11" i="7"/>
  <c r="G11" i="7"/>
  <c r="B11" i="7"/>
  <c r="U11" i="7" s="1"/>
  <c r="BS10" i="7"/>
  <c r="BS48" i="7" s="1"/>
  <c r="BQ10" i="7"/>
  <c r="BQ48" i="7" s="1"/>
  <c r="BM48" i="7"/>
  <c r="BL48" i="7"/>
  <c r="BJ48" i="7"/>
  <c r="AZ10" i="7"/>
  <c r="AZ48" i="7" s="1"/>
  <c r="AY10" i="7"/>
  <c r="AY48" i="7" s="1"/>
  <c r="AX10" i="7"/>
  <c r="AX48" i="7" s="1"/>
  <c r="AW10" i="7"/>
  <c r="AW48" i="7" s="1"/>
  <c r="AV10" i="7"/>
  <c r="AV48" i="7" s="1"/>
  <c r="AU10" i="7"/>
  <c r="AT10" i="7"/>
  <c r="AT48" i="7" s="1"/>
  <c r="AS10" i="7"/>
  <c r="AS48" i="7" s="1"/>
  <c r="AR10" i="7"/>
  <c r="AR48" i="7" s="1"/>
  <c r="AQ10" i="7"/>
  <c r="AP10" i="7"/>
  <c r="AP48" i="7" s="1"/>
  <c r="AO10" i="7"/>
  <c r="AN10" i="7"/>
  <c r="AN48" i="7" s="1"/>
  <c r="AM10" i="7"/>
  <c r="AM48" i="7" s="1"/>
  <c r="AL10" i="7"/>
  <c r="AL48" i="7" s="1"/>
  <c r="AK10" i="7"/>
  <c r="AJ10" i="7"/>
  <c r="AJ48" i="7" s="1"/>
  <c r="AI10" i="7"/>
  <c r="AB10" i="7"/>
  <c r="S10" i="7"/>
  <c r="S48" i="7" s="1"/>
  <c r="R10" i="7"/>
  <c r="R48" i="7" s="1"/>
  <c r="Q10" i="7"/>
  <c r="Q48" i="7" s="1"/>
  <c r="P10" i="7"/>
  <c r="P48" i="7" s="1"/>
  <c r="O10" i="7"/>
  <c r="O48" i="7" s="1"/>
  <c r="N10" i="7"/>
  <c r="M10" i="7"/>
  <c r="M48" i="7" s="1"/>
  <c r="L10" i="7"/>
  <c r="L48" i="7" s="1"/>
  <c r="K10" i="7"/>
  <c r="K48" i="7" s="1"/>
  <c r="J10" i="7"/>
  <c r="I10" i="7"/>
  <c r="I48" i="7" s="1"/>
  <c r="H10" i="7"/>
  <c r="G10" i="7"/>
  <c r="G48" i="7" s="1"/>
  <c r="F10" i="7"/>
  <c r="F48" i="7" s="1"/>
  <c r="E10" i="7"/>
  <c r="E48" i="7" s="1"/>
  <c r="D10" i="7"/>
  <c r="C10" i="7"/>
  <c r="C48" i="7" s="1"/>
  <c r="B10" i="7"/>
  <c r="U10" i="7" s="1"/>
  <c r="BT9" i="7"/>
  <c r="BS9" i="7"/>
  <c r="BR9" i="7"/>
  <c r="BQ9" i="7"/>
  <c r="AU9" i="7"/>
  <c r="AT9" i="7"/>
  <c r="AT47" i="7" s="1"/>
  <c r="AS9" i="7"/>
  <c r="AR9" i="7"/>
  <c r="AR47" i="7" s="1"/>
  <c r="AQ9" i="7"/>
  <c r="AP9" i="7" s="1"/>
  <c r="AP47" i="7" s="1"/>
  <c r="AN9" i="7"/>
  <c r="AN47" i="7" s="1"/>
  <c r="AM9" i="7"/>
  <c r="AL9" i="7"/>
  <c r="AL27" i="7" s="1"/>
  <c r="AK9" i="7"/>
  <c r="AJ9" i="7" s="1"/>
  <c r="O9" i="7"/>
  <c r="O15" i="7" s="1"/>
  <c r="N9" i="7"/>
  <c r="M9" i="7"/>
  <c r="M47" i="7" s="1"/>
  <c r="L9" i="7"/>
  <c r="L47" i="7" s="1"/>
  <c r="K9" i="7"/>
  <c r="K47" i="7" s="1"/>
  <c r="J9" i="7"/>
  <c r="J47" i="7" s="1"/>
  <c r="G9" i="7"/>
  <c r="G47" i="7" s="1"/>
  <c r="F9" i="7"/>
  <c r="F27" i="7" s="1"/>
  <c r="E9" i="7"/>
  <c r="E15" i="7" s="1"/>
  <c r="D9" i="7"/>
  <c r="D47" i="7" s="1"/>
  <c r="S4" i="7"/>
  <c r="R4" i="7"/>
  <c r="Q4" i="7"/>
  <c r="P4" i="7"/>
  <c r="O4" i="7"/>
  <c r="C16" i="7" l="1"/>
  <c r="C54" i="7" s="1"/>
  <c r="B54" i="7" s="1"/>
  <c r="BK9" i="7"/>
  <c r="BK47" i="7" s="1"/>
  <c r="BE16" i="7"/>
  <c r="BE54" i="7" s="1"/>
  <c r="BE56" i="7" s="1"/>
  <c r="BE9" i="7"/>
  <c r="BE47" i="7" s="1"/>
  <c r="C9" i="7"/>
  <c r="BG16" i="7"/>
  <c r="BG54" i="7" s="1"/>
  <c r="BH16" i="7"/>
  <c r="BH54" i="7" s="1"/>
  <c r="BF16" i="7"/>
  <c r="BF54" i="7" s="1"/>
  <c r="BL16" i="7"/>
  <c r="BL54" i="7" s="1"/>
  <c r="BG9" i="7"/>
  <c r="BN9" i="7"/>
  <c r="BL9" i="7"/>
  <c r="BL15" i="7" s="1"/>
  <c r="BH9" i="7"/>
  <c r="BF9" i="7"/>
  <c r="BF15" i="7" s="1"/>
  <c r="BM9" i="7"/>
  <c r="BM47" i="7" s="1"/>
  <c r="BC50" i="7"/>
  <c r="AV65" i="7"/>
  <c r="P65" i="7"/>
  <c r="R65" i="7"/>
  <c r="AL25" i="7"/>
  <c r="F25" i="7"/>
  <c r="AW25" i="7"/>
  <c r="D65" i="7"/>
  <c r="D53" i="7"/>
  <c r="J65" i="7"/>
  <c r="J53" i="7"/>
  <c r="AJ34" i="7"/>
  <c r="AJ47" i="7"/>
  <c r="AJ65" i="7" s="1"/>
  <c r="AP65" i="7"/>
  <c r="AP53" i="7"/>
  <c r="AT53" i="7"/>
  <c r="BE65" i="7"/>
  <c r="BE53" i="7"/>
  <c r="BG47" i="7"/>
  <c r="BG34" i="7"/>
  <c r="BK65" i="7"/>
  <c r="BK53" i="7"/>
  <c r="BM65" i="7"/>
  <c r="BM53" i="7"/>
  <c r="BQ47" i="7"/>
  <c r="BQ27" i="7"/>
  <c r="BS47" i="7"/>
  <c r="BS33" i="7"/>
  <c r="BS27" i="7"/>
  <c r="BS25" i="7" s="1"/>
  <c r="AF11" i="7"/>
  <c r="BH49" i="7"/>
  <c r="BC49" i="7" s="1"/>
  <c r="BH34" i="7"/>
  <c r="BN34" i="7"/>
  <c r="BN49" i="7"/>
  <c r="BI49" i="7" s="1"/>
  <c r="BP49" i="7"/>
  <c r="BP32" i="7"/>
  <c r="BR49" i="7"/>
  <c r="BR32" i="7"/>
  <c r="BR28" i="7"/>
  <c r="BT49" i="7"/>
  <c r="BT32" i="7"/>
  <c r="BT28" i="7"/>
  <c r="G15" i="7"/>
  <c r="K15" i="7"/>
  <c r="M15" i="7"/>
  <c r="Q15" i="7"/>
  <c r="S15" i="7"/>
  <c r="AG15" i="7"/>
  <c r="AG18" i="7" s="1"/>
  <c r="AJ15" i="7"/>
  <c r="AL15" i="7"/>
  <c r="AN15" i="7"/>
  <c r="AP15" i="7"/>
  <c r="AR15" i="7"/>
  <c r="AT15" i="7"/>
  <c r="AV15" i="7"/>
  <c r="AX15" i="7"/>
  <c r="AZ15" i="7"/>
  <c r="C64" i="7"/>
  <c r="C56" i="7"/>
  <c r="E64" i="7"/>
  <c r="E56" i="7"/>
  <c r="G64" i="7"/>
  <c r="G56" i="7"/>
  <c r="I64" i="7"/>
  <c r="H54" i="7"/>
  <c r="I56" i="7"/>
  <c r="K64" i="7"/>
  <c r="K56" i="7"/>
  <c r="M64" i="7"/>
  <c r="M56" i="7"/>
  <c r="O64" i="7"/>
  <c r="N54" i="7"/>
  <c r="O56" i="7"/>
  <c r="AK64" i="7"/>
  <c r="AK56" i="7"/>
  <c r="AM64" i="7"/>
  <c r="AM56" i="7"/>
  <c r="AQ64" i="7"/>
  <c r="AQ56" i="7"/>
  <c r="AS64" i="7"/>
  <c r="AS56" i="7"/>
  <c r="BF56" i="7"/>
  <c r="BF64" i="7"/>
  <c r="BH56" i="7"/>
  <c r="BH64" i="7"/>
  <c r="BL56" i="7"/>
  <c r="BL64" i="7"/>
  <c r="BN56" i="7"/>
  <c r="BN64" i="7"/>
  <c r="BR64" i="7"/>
  <c r="BR56" i="7"/>
  <c r="BT56" i="7"/>
  <c r="BT64" i="7"/>
  <c r="D18" i="7"/>
  <c r="F18" i="7"/>
  <c r="J18" i="7"/>
  <c r="L18" i="7"/>
  <c r="AL18" i="7"/>
  <c r="AN18" i="7"/>
  <c r="AR18" i="7"/>
  <c r="AT18" i="7"/>
  <c r="BF18" i="7"/>
  <c r="BH18" i="7"/>
  <c r="BL18" i="7"/>
  <c r="BN18" i="7"/>
  <c r="BR18" i="7"/>
  <c r="BT18" i="7"/>
  <c r="V20" i="7"/>
  <c r="X20" i="7"/>
  <c r="BQ58" i="7"/>
  <c r="BQ41" i="7"/>
  <c r="L68" i="7"/>
  <c r="L34" i="7"/>
  <c r="AS34" i="7"/>
  <c r="BL34" i="7"/>
  <c r="D26" i="7"/>
  <c r="B26" i="7" s="1"/>
  <c r="J26" i="7"/>
  <c r="H26" i="7" s="1"/>
  <c r="D27" i="7"/>
  <c r="L27" i="7"/>
  <c r="AP27" i="7"/>
  <c r="AT27" i="7"/>
  <c r="BE27" i="7"/>
  <c r="BM27" i="7"/>
  <c r="B50" i="7"/>
  <c r="U50" i="7" s="1"/>
  <c r="AO50" i="7"/>
  <c r="BI50" i="7"/>
  <c r="F34" i="7"/>
  <c r="F35" i="7" s="1"/>
  <c r="F47" i="7"/>
  <c r="L65" i="7"/>
  <c r="L53" i="7"/>
  <c r="AL47" i="7"/>
  <c r="AL65" i="7" s="1"/>
  <c r="AL34" i="7"/>
  <c r="AL35" i="7" s="1"/>
  <c r="AN53" i="7"/>
  <c r="AR65" i="7"/>
  <c r="AR53" i="7"/>
  <c r="BD9" i="7"/>
  <c r="BD15" i="7" s="1"/>
  <c r="E47" i="7"/>
  <c r="E34" i="7"/>
  <c r="G70" i="7"/>
  <c r="G53" i="7"/>
  <c r="I9" i="7"/>
  <c r="BJ9" i="7" s="1"/>
  <c r="K65" i="7"/>
  <c r="K53" i="7"/>
  <c r="M53" i="7"/>
  <c r="O47" i="7"/>
  <c r="O33" i="7"/>
  <c r="AI9" i="7"/>
  <c r="AK47" i="7"/>
  <c r="AK27" i="7"/>
  <c r="AM47" i="7"/>
  <c r="AM34" i="7"/>
  <c r="AM27" i="7"/>
  <c r="AO9" i="7"/>
  <c r="AQ47" i="7"/>
  <c r="AS47" i="7"/>
  <c r="AS27" i="7"/>
  <c r="BF27" i="7"/>
  <c r="BF47" i="7"/>
  <c r="BF34" i="7"/>
  <c r="BH27" i="7"/>
  <c r="BH47" i="7"/>
  <c r="BL27" i="7"/>
  <c r="BL47" i="7"/>
  <c r="BN27" i="7"/>
  <c r="BN47" i="7"/>
  <c r="BR27" i="7"/>
  <c r="BR25" i="7" s="1"/>
  <c r="BR47" i="7"/>
  <c r="BR33" i="7"/>
  <c r="BT27" i="7"/>
  <c r="BT25" i="7" s="1"/>
  <c r="BT47" i="7"/>
  <c r="BT33" i="7"/>
  <c r="B48" i="7"/>
  <c r="U48" i="7" s="1"/>
  <c r="H48" i="7"/>
  <c r="N48" i="7"/>
  <c r="AI48" i="7"/>
  <c r="AO48" i="7"/>
  <c r="AU48" i="7"/>
  <c r="BP10" i="7"/>
  <c r="BR10" i="7"/>
  <c r="BR48" i="7" s="1"/>
  <c r="BT48" i="7"/>
  <c r="G68" i="7"/>
  <c r="G49" i="7"/>
  <c r="B49" i="7" s="1"/>
  <c r="G34" i="7"/>
  <c r="M68" i="7"/>
  <c r="M49" i="7"/>
  <c r="H49" i="7" s="1"/>
  <c r="M34" i="7"/>
  <c r="AN49" i="7"/>
  <c r="AN65" i="7" s="1"/>
  <c r="AN34" i="7"/>
  <c r="AT34" i="7"/>
  <c r="AT49" i="7"/>
  <c r="AO49" i="7" s="1"/>
  <c r="BC11" i="7"/>
  <c r="BI11" i="7"/>
  <c r="BO11" i="7"/>
  <c r="BQ49" i="7"/>
  <c r="BQ32" i="7"/>
  <c r="BQ28" i="7"/>
  <c r="BS49" i="7"/>
  <c r="BS32" i="7"/>
  <c r="BS28" i="7"/>
  <c r="B12" i="7"/>
  <c r="U12" i="7" s="1"/>
  <c r="H12" i="7"/>
  <c r="H68" i="7" s="1"/>
  <c r="AI12" i="7"/>
  <c r="AO12" i="7"/>
  <c r="AO34" i="7" s="1"/>
  <c r="BO50" i="7"/>
  <c r="BO13" i="7"/>
  <c r="BO14" i="7"/>
  <c r="D15" i="7"/>
  <c r="F15" i="7"/>
  <c r="J15" i="7"/>
  <c r="L15" i="7"/>
  <c r="P15" i="7"/>
  <c r="N15" i="7" s="1"/>
  <c r="R15" i="7"/>
  <c r="AF15" i="7"/>
  <c r="AF18" i="7" s="1"/>
  <c r="AK15" i="7"/>
  <c r="AM15" i="7"/>
  <c r="AQ15" i="7"/>
  <c r="AS15" i="7"/>
  <c r="AW15" i="7"/>
  <c r="AY15" i="7"/>
  <c r="BE15" i="7"/>
  <c r="BG15" i="7"/>
  <c r="BK15" i="7"/>
  <c r="BM15" i="7"/>
  <c r="BQ15" i="7"/>
  <c r="BS15" i="7"/>
  <c r="B16" i="7"/>
  <c r="D56" i="7"/>
  <c r="D64" i="7"/>
  <c r="D63" i="7" s="1"/>
  <c r="F56" i="7"/>
  <c r="F64" i="7"/>
  <c r="H16" i="7"/>
  <c r="J56" i="7"/>
  <c r="J64" i="7"/>
  <c r="L56" i="7"/>
  <c r="L64" i="7"/>
  <c r="N16" i="7"/>
  <c r="AJ16" i="7"/>
  <c r="AL64" i="7"/>
  <c r="AN56" i="7"/>
  <c r="AN64" i="7"/>
  <c r="AP16" i="7"/>
  <c r="BJ16" i="7" s="1"/>
  <c r="AR56" i="7"/>
  <c r="AX56" i="7" s="1"/>
  <c r="AR64" i="7"/>
  <c r="AR63" i="7" s="1"/>
  <c r="AT56" i="7"/>
  <c r="AT64" i="7"/>
  <c r="BE64" i="7"/>
  <c r="BE63" i="7" s="1"/>
  <c r="BG64" i="7"/>
  <c r="BG56" i="7"/>
  <c r="BK64" i="7"/>
  <c r="BK63" i="7" s="1"/>
  <c r="BK56" i="7"/>
  <c r="BM64" i="7"/>
  <c r="BM63" i="7" s="1"/>
  <c r="BM56" i="7"/>
  <c r="BQ64" i="7"/>
  <c r="BQ56" i="7"/>
  <c r="BS64" i="7"/>
  <c r="BS56" i="7"/>
  <c r="BO55" i="7"/>
  <c r="E18" i="7"/>
  <c r="G18" i="7"/>
  <c r="I18" i="7"/>
  <c r="K18" i="7"/>
  <c r="M18" i="7"/>
  <c r="O18" i="7"/>
  <c r="N18" i="7" s="1"/>
  <c r="AK18" i="7"/>
  <c r="AM18" i="7"/>
  <c r="AQ18" i="7"/>
  <c r="AS18" i="7"/>
  <c r="BE18" i="7"/>
  <c r="BG18" i="7"/>
  <c r="BK18" i="7"/>
  <c r="BM18" i="7"/>
  <c r="BQ18" i="7"/>
  <c r="BS18" i="7"/>
  <c r="BK26" i="7"/>
  <c r="BI26" i="7" s="1"/>
  <c r="J20" i="7"/>
  <c r="J27" i="7" s="1"/>
  <c r="W20" i="7"/>
  <c r="AQ20" i="7"/>
  <c r="AQ27" i="7" s="1"/>
  <c r="I68" i="7"/>
  <c r="I34" i="7"/>
  <c r="K68" i="7"/>
  <c r="K34" i="7"/>
  <c r="AP34" i="7"/>
  <c r="AR34" i="7"/>
  <c r="BM34" i="7"/>
  <c r="P79" i="7"/>
  <c r="R79" i="7"/>
  <c r="Z25" i="7"/>
  <c r="Z79" i="7" s="1"/>
  <c r="AV79" i="7"/>
  <c r="AX79" i="7"/>
  <c r="AZ79" i="7"/>
  <c r="AK26" i="7"/>
  <c r="AI26" i="7" s="1"/>
  <c r="AQ26" i="7"/>
  <c r="AO26" i="7" s="1"/>
  <c r="BQ26" i="7"/>
  <c r="E27" i="7"/>
  <c r="G27" i="7"/>
  <c r="K27" i="7"/>
  <c r="M27" i="7"/>
  <c r="O27" i="7"/>
  <c r="AJ27" i="7"/>
  <c r="AN27" i="7"/>
  <c r="AR27" i="7"/>
  <c r="BG27" i="7"/>
  <c r="BK27" i="7"/>
  <c r="AI49" i="7"/>
  <c r="P53" i="7"/>
  <c r="AX53" i="7"/>
  <c r="U55" i="7"/>
  <c r="Q65" i="7"/>
  <c r="Q79" i="7" s="1"/>
  <c r="Q53" i="7"/>
  <c r="S65" i="7"/>
  <c r="S79" i="7" s="1"/>
  <c r="S53" i="7"/>
  <c r="AU47" i="7"/>
  <c r="AW65" i="7"/>
  <c r="AW63" i="7" s="1"/>
  <c r="AW53" i="7"/>
  <c r="AY65" i="7"/>
  <c r="AY79" i="7" s="1"/>
  <c r="AY53" i="7"/>
  <c r="R53" i="7"/>
  <c r="AV53" i="7"/>
  <c r="AU53" i="7" s="1"/>
  <c r="AZ53" i="7"/>
  <c r="Q63" i="7"/>
  <c r="Q66" i="7" s="1"/>
  <c r="AU64" i="7"/>
  <c r="AV63" i="7"/>
  <c r="AX63" i="7"/>
  <c r="AX66" i="7" s="1"/>
  <c r="AZ63" i="7"/>
  <c r="AZ66" i="7" s="1"/>
  <c r="Q56" i="7"/>
  <c r="S56" i="7"/>
  <c r="P64" i="7"/>
  <c r="P63" i="7" s="1"/>
  <c r="P66" i="7" s="1"/>
  <c r="R64" i="7"/>
  <c r="R63" i="7" s="1"/>
  <c r="R66" i="7" s="1"/>
  <c r="J25" i="7" l="1"/>
  <c r="C18" i="7"/>
  <c r="BD16" i="7"/>
  <c r="BD54" i="7" s="1"/>
  <c r="BE26" i="7"/>
  <c r="BC26" i="7" s="1"/>
  <c r="D25" i="7"/>
  <c r="AQ25" i="7"/>
  <c r="BJ54" i="7"/>
  <c r="BI16" i="7"/>
  <c r="BJ18" i="7"/>
  <c r="BI18" i="7" s="1"/>
  <c r="BD18" i="7"/>
  <c r="BJ15" i="7"/>
  <c r="BJ27" i="7"/>
  <c r="BJ25" i="7" s="1"/>
  <c r="AZ56" i="7"/>
  <c r="U16" i="7"/>
  <c r="U54" i="7" s="1"/>
  <c r="AO47" i="7"/>
  <c r="AU65" i="7"/>
  <c r="AY63" i="7"/>
  <c r="AY66" i="7" s="1"/>
  <c r="N32" i="7"/>
  <c r="O43" i="7"/>
  <c r="N34" i="7"/>
  <c r="Y15" i="7"/>
  <c r="AU63" i="7"/>
  <c r="S63" i="7"/>
  <c r="S66" i="7" s="1"/>
  <c r="BG35" i="7"/>
  <c r="BG25" i="7"/>
  <c r="AR35" i="7"/>
  <c r="AR25" i="7"/>
  <c r="AR66" i="7" s="1"/>
  <c r="AR43" i="7" s="1"/>
  <c r="AI27" i="7"/>
  <c r="AI25" i="7" s="1"/>
  <c r="AJ25" i="7"/>
  <c r="M35" i="7"/>
  <c r="M25" i="7"/>
  <c r="G35" i="7"/>
  <c r="G25" i="7"/>
  <c r="AV66" i="7"/>
  <c r="H18" i="7"/>
  <c r="AN63" i="7"/>
  <c r="AJ54" i="7"/>
  <c r="AJ64" i="7" s="1"/>
  <c r="AJ18" i="7"/>
  <c r="AI18" i="7" s="1"/>
  <c r="AI16" i="7"/>
  <c r="R75" i="7"/>
  <c r="L63" i="7"/>
  <c r="L71" i="7" s="1"/>
  <c r="L72" i="7" s="1"/>
  <c r="P75" i="7"/>
  <c r="J63" i="7"/>
  <c r="J66" i="7" s="1"/>
  <c r="J43" i="7" s="1"/>
  <c r="BN48" i="7"/>
  <c r="BI48" i="7" s="1"/>
  <c r="BI10" i="7"/>
  <c r="BC48" i="7"/>
  <c r="BC10" i="7"/>
  <c r="BR65" i="7"/>
  <c r="BR53" i="7"/>
  <c r="BP33" i="7"/>
  <c r="BP47" i="7"/>
  <c r="BP15" i="7"/>
  <c r="BO9" i="7"/>
  <c r="BN35" i="7"/>
  <c r="BN25" i="7"/>
  <c r="BL35" i="7"/>
  <c r="BL25" i="7"/>
  <c r="BH65" i="7"/>
  <c r="BH63" i="7" s="1"/>
  <c r="BH53" i="7"/>
  <c r="BF35" i="7"/>
  <c r="BF25" i="7"/>
  <c r="AS35" i="7"/>
  <c r="AS25" i="7"/>
  <c r="AK25" i="7"/>
  <c r="O65" i="7"/>
  <c r="N65" i="7" s="1"/>
  <c r="O53" i="7"/>
  <c r="N53" i="7" s="1"/>
  <c r="N47" i="7"/>
  <c r="M65" i="7"/>
  <c r="E70" i="7"/>
  <c r="E65" i="7"/>
  <c r="Q76" i="7" s="1"/>
  <c r="E53" i="7"/>
  <c r="F65" i="7"/>
  <c r="R76" i="7" s="1"/>
  <c r="F70" i="7"/>
  <c r="F53" i="7"/>
  <c r="BE25" i="7"/>
  <c r="BE66" i="7" s="1"/>
  <c r="BE43" i="7" s="1"/>
  <c r="AO27" i="7"/>
  <c r="AO25" i="7" s="1"/>
  <c r="AP25" i="7"/>
  <c r="BP54" i="7"/>
  <c r="BO16" i="7"/>
  <c r="BP18" i="7"/>
  <c r="BO18" i="7" s="1"/>
  <c r="H56" i="7"/>
  <c r="O75" i="7"/>
  <c r="H64" i="7"/>
  <c r="AU15" i="7"/>
  <c r="AI15" i="7"/>
  <c r="BS65" i="7"/>
  <c r="BS63" i="7" s="1"/>
  <c r="BS66" i="7" s="1"/>
  <c r="BS53" i="7"/>
  <c r="BQ65" i="7"/>
  <c r="BQ63" i="7" s="1"/>
  <c r="BQ53" i="7"/>
  <c r="BG65" i="7"/>
  <c r="BG63" i="7" s="1"/>
  <c r="BG53" i="7"/>
  <c r="AT65" i="7"/>
  <c r="AT63" i="7" s="1"/>
  <c r="AJ53" i="7"/>
  <c r="AI47" i="7"/>
  <c r="AW79" i="7"/>
  <c r="AW66" i="7"/>
  <c r="AU25" i="7"/>
  <c r="BT15" i="7"/>
  <c r="BN15" i="7"/>
  <c r="BK25" i="7"/>
  <c r="BK66" i="7" s="1"/>
  <c r="BK43" i="7" s="1"/>
  <c r="AN35" i="7"/>
  <c r="AN25" i="7"/>
  <c r="N27" i="7"/>
  <c r="O25" i="7"/>
  <c r="K35" i="7"/>
  <c r="K25" i="7"/>
  <c r="E35" i="7"/>
  <c r="E25" i="7"/>
  <c r="AU79" i="7"/>
  <c r="N81" i="7" s="1"/>
  <c r="B18" i="7"/>
  <c r="U18" i="7" s="1"/>
  <c r="AP54" i="7"/>
  <c r="AP18" i="7"/>
  <c r="AO18" i="7" s="1"/>
  <c r="AO16" i="7"/>
  <c r="F63" i="7"/>
  <c r="F71" i="7" s="1"/>
  <c r="F72" i="7" s="1"/>
  <c r="U49" i="7"/>
  <c r="BP48" i="7"/>
  <c r="BO48" i="7" s="1"/>
  <c r="BO10" i="7"/>
  <c r="BT65" i="7"/>
  <c r="BT63" i="7" s="1"/>
  <c r="BT66" i="7" s="1"/>
  <c r="BT53" i="7"/>
  <c r="BN65" i="7"/>
  <c r="BN63" i="7" s="1"/>
  <c r="BN53" i="7"/>
  <c r="BL65" i="7"/>
  <c r="BL53" i="7"/>
  <c r="BJ47" i="7"/>
  <c r="BI9" i="7"/>
  <c r="BI34" i="7" s="1"/>
  <c r="BH35" i="7"/>
  <c r="BH25" i="7"/>
  <c r="BF65" i="7"/>
  <c r="BF63" i="7" s="1"/>
  <c r="BF53" i="7"/>
  <c r="BD34" i="7"/>
  <c r="BD27" i="7"/>
  <c r="BD25" i="7" s="1"/>
  <c r="BD47" i="7"/>
  <c r="BC9" i="7"/>
  <c r="AS65" i="7"/>
  <c r="AS63" i="7" s="1"/>
  <c r="AS53" i="7"/>
  <c r="AQ65" i="7"/>
  <c r="AQ63" i="7" s="1"/>
  <c r="AQ66" i="7" s="1"/>
  <c r="AQ43" i="7" s="1"/>
  <c r="AQ53" i="7"/>
  <c r="AO53" i="7" s="1"/>
  <c r="AM35" i="7"/>
  <c r="AM25" i="7"/>
  <c r="AM65" i="7"/>
  <c r="AM63" i="7" s="1"/>
  <c r="AM53" i="7"/>
  <c r="AK65" i="7"/>
  <c r="AK63" i="7" s="1"/>
  <c r="AK53" i="7"/>
  <c r="I47" i="7"/>
  <c r="I27" i="7"/>
  <c r="H9" i="7"/>
  <c r="H34" i="7" s="1"/>
  <c r="I15" i="7"/>
  <c r="H15" i="7" s="1"/>
  <c r="G65" i="7"/>
  <c r="S76" i="7" s="1"/>
  <c r="C47" i="7"/>
  <c r="C34" i="7"/>
  <c r="C27" i="7"/>
  <c r="B9" i="7"/>
  <c r="U9" i="7" s="1"/>
  <c r="C15" i="7"/>
  <c r="B15" i="7" s="1"/>
  <c r="U15" i="7" s="1"/>
  <c r="AL63" i="7"/>
  <c r="AL66" i="7" s="1"/>
  <c r="AL43" i="7" s="1"/>
  <c r="AL53" i="7"/>
  <c r="BM35" i="7"/>
  <c r="BM25" i="7"/>
  <c r="BM66" i="7" s="1"/>
  <c r="BM43" i="7" s="1"/>
  <c r="AT35" i="7"/>
  <c r="AT25" i="7"/>
  <c r="L35" i="7"/>
  <c r="L25" i="7"/>
  <c r="L66" i="7" s="1"/>
  <c r="L43" i="7" s="1"/>
  <c r="D66" i="7"/>
  <c r="D43" i="7" s="1"/>
  <c r="BJ34" i="7"/>
  <c r="BC18" i="7"/>
  <c r="BR63" i="7"/>
  <c r="BR66" i="7" s="1"/>
  <c r="BL63" i="7"/>
  <c r="AY56" i="7"/>
  <c r="AW56" i="7"/>
  <c r="N56" i="7"/>
  <c r="O63" i="7"/>
  <c r="N63" i="7" s="1"/>
  <c r="N64" i="7"/>
  <c r="S75" i="7"/>
  <c r="M63" i="7"/>
  <c r="M71" i="7" s="1"/>
  <c r="M72" i="7" s="1"/>
  <c r="Q75" i="7"/>
  <c r="K63" i="7"/>
  <c r="K71" i="7" s="1"/>
  <c r="K72" i="7" s="1"/>
  <c r="B56" i="7"/>
  <c r="U56" i="7" s="1"/>
  <c r="B64" i="7"/>
  <c r="AO15" i="7"/>
  <c r="BO28" i="7"/>
  <c r="BO49" i="7"/>
  <c r="BQ25" i="7"/>
  <c r="P76" i="7"/>
  <c r="BR15" i="7"/>
  <c r="BH15" i="7"/>
  <c r="BC16" i="7" l="1"/>
  <c r="BD56" i="7"/>
  <c r="BC56" i="7" s="1"/>
  <c r="BC54" i="7"/>
  <c r="BD64" i="7"/>
  <c r="BC64" i="7" s="1"/>
  <c r="BJ64" i="7"/>
  <c r="BI64" i="7" s="1"/>
  <c r="BJ56" i="7"/>
  <c r="BI56" i="7" s="1"/>
  <c r="BI54" i="7"/>
  <c r="E63" i="7"/>
  <c r="E71" i="7" s="1"/>
  <c r="E72" i="7" s="1"/>
  <c r="AO65" i="7"/>
  <c r="BI15" i="7"/>
  <c r="AN66" i="7"/>
  <c r="AN43" i="7" s="1"/>
  <c r="E66" i="7"/>
  <c r="E43" i="7" s="1"/>
  <c r="BH66" i="7"/>
  <c r="BH43" i="7" s="1"/>
  <c r="AT66" i="7"/>
  <c r="AT43" i="7" s="1"/>
  <c r="BQ66" i="7"/>
  <c r="BV25" i="7"/>
  <c r="U64" i="7"/>
  <c r="N71" i="7"/>
  <c r="N77" i="7"/>
  <c r="BU65" i="7"/>
  <c r="I65" i="7"/>
  <c r="I53" i="7"/>
  <c r="H53" i="7" s="1"/>
  <c r="H47" i="7"/>
  <c r="BC27" i="7"/>
  <c r="BC25" i="7" s="1"/>
  <c r="BJ65" i="7"/>
  <c r="BJ53" i="7"/>
  <c r="BI53" i="7" s="1"/>
  <c r="BI47" i="7"/>
  <c r="AP56" i="7"/>
  <c r="AO56" i="7" s="1"/>
  <c r="AP64" i="7"/>
  <c r="AO54" i="7"/>
  <c r="AU66" i="7"/>
  <c r="BA27" i="7"/>
  <c r="AV39" i="7"/>
  <c r="AZ38" i="7"/>
  <c r="AI53" i="7"/>
  <c r="AV43" i="7"/>
  <c r="AU32" i="7"/>
  <c r="AU34" i="7"/>
  <c r="G63" i="7"/>
  <c r="G71" i="7" s="1"/>
  <c r="G72" i="7" s="1"/>
  <c r="BP56" i="7"/>
  <c r="BO56" i="7" s="1"/>
  <c r="BP64" i="7"/>
  <c r="BO54" i="7"/>
  <c r="AK66" i="7"/>
  <c r="AK43" i="7" s="1"/>
  <c r="BO15" i="7"/>
  <c r="BO27" i="7"/>
  <c r="G66" i="7"/>
  <c r="G43" i="7" s="1"/>
  <c r="M66" i="7"/>
  <c r="M43" i="7" s="1"/>
  <c r="AJ35" i="7"/>
  <c r="AI35" i="7" s="1"/>
  <c r="BG66" i="7"/>
  <c r="BG43" i="7" s="1"/>
  <c r="B27" i="7"/>
  <c r="C25" i="7"/>
  <c r="C70" i="7"/>
  <c r="C65" i="7"/>
  <c r="C53" i="7"/>
  <c r="B53" i="7" s="1"/>
  <c r="U53" i="7" s="1"/>
  <c r="B47" i="7"/>
  <c r="U47" i="7" s="1"/>
  <c r="H27" i="7"/>
  <c r="H25" i="7" s="1"/>
  <c r="I25" i="7"/>
  <c r="AM66" i="7"/>
  <c r="AM43" i="7" s="1"/>
  <c r="BC15" i="7"/>
  <c r="BD65" i="7"/>
  <c r="BC47" i="7"/>
  <c r="BD53" i="7"/>
  <c r="BC53" i="7" s="1"/>
  <c r="BI27" i="7"/>
  <c r="BI25" i="7" s="1"/>
  <c r="K66" i="7"/>
  <c r="K43" i="7" s="1"/>
  <c r="O79" i="7"/>
  <c r="O66" i="7"/>
  <c r="N25" i="7"/>
  <c r="BU25" i="7" s="1"/>
  <c r="F66" i="7"/>
  <c r="F43" i="7" s="1"/>
  <c r="AI65" i="7"/>
  <c r="AP35" i="7"/>
  <c r="AO35" i="7" s="1"/>
  <c r="AS66" i="7"/>
  <c r="AS43" i="7" s="1"/>
  <c r="BF66" i="7"/>
  <c r="BF43" i="7" s="1"/>
  <c r="BL66" i="7"/>
  <c r="BL43" i="7" s="1"/>
  <c r="BN66" i="7"/>
  <c r="BN43" i="7" s="1"/>
  <c r="BP65" i="7"/>
  <c r="BO65" i="7" s="1"/>
  <c r="BO47" i="7"/>
  <c r="BP53" i="7"/>
  <c r="BO53" i="7" s="1"/>
  <c r="AJ56" i="7"/>
  <c r="AI54" i="7"/>
  <c r="AH43" i="7"/>
  <c r="BU63" i="7"/>
  <c r="AI64" i="7" l="1"/>
  <c r="AJ63" i="7"/>
  <c r="AJ66" i="7" s="1"/>
  <c r="AJ43" i="7" s="1"/>
  <c r="I35" i="7"/>
  <c r="H35" i="7" s="1"/>
  <c r="O76" i="7"/>
  <c r="B65" i="7"/>
  <c r="C63" i="7"/>
  <c r="C71" i="7" s="1"/>
  <c r="C72" i="7" s="1"/>
  <c r="C66" i="7"/>
  <c r="C43" i="7" s="1"/>
  <c r="C35" i="7"/>
  <c r="B35" i="7" s="1"/>
  <c r="BO32" i="7"/>
  <c r="BP43" i="7"/>
  <c r="BO34" i="7"/>
  <c r="BO64" i="7"/>
  <c r="BP63" i="7"/>
  <c r="BO63" i="7" s="1"/>
  <c r="AO64" i="7"/>
  <c r="AO63" i="7" s="1"/>
  <c r="AO66" i="7" s="1"/>
  <c r="AP63" i="7"/>
  <c r="AP66" i="7" s="1"/>
  <c r="AP43" i="7" s="1"/>
  <c r="BI65" i="7"/>
  <c r="BI63" i="7" s="1"/>
  <c r="BI66" i="7" s="1"/>
  <c r="BJ63" i="7"/>
  <c r="BB43" i="7"/>
  <c r="AV56" i="7"/>
  <c r="AU56" i="7" s="1"/>
  <c r="AI56" i="7"/>
  <c r="N66" i="7"/>
  <c r="O39" i="7"/>
  <c r="S38" i="7"/>
  <c r="BU27" i="7"/>
  <c r="BJ66" i="7"/>
  <c r="BJ43" i="7" s="1"/>
  <c r="BJ35" i="7"/>
  <c r="BI35" i="7" s="1"/>
  <c r="BC65" i="7"/>
  <c r="BC63" i="7" s="1"/>
  <c r="BC66" i="7" s="1"/>
  <c r="BD63" i="7"/>
  <c r="B25" i="7"/>
  <c r="U27" i="7"/>
  <c r="U25" i="7" s="1"/>
  <c r="BA25" i="7"/>
  <c r="BD66" i="7"/>
  <c r="BD43" i="7" s="1"/>
  <c r="BD35" i="7"/>
  <c r="BC35" i="7" s="1"/>
  <c r="H65" i="7"/>
  <c r="H63" i="7" s="1"/>
  <c r="H71" i="7" s="1"/>
  <c r="H72" i="7" s="1"/>
  <c r="I63" i="7"/>
  <c r="I71" i="7" s="1"/>
  <c r="I72" i="7" s="1"/>
  <c r="N73" i="7"/>
  <c r="AI63" i="7" l="1"/>
  <c r="AI66" i="7" s="1"/>
  <c r="H66" i="7"/>
  <c r="BO66" i="7"/>
  <c r="BP39" i="7"/>
  <c r="BT38" i="7"/>
  <c r="I66" i="7"/>
  <c r="I43" i="7" s="1"/>
  <c r="A43" i="7"/>
  <c r="BP66" i="7"/>
  <c r="U65" i="7"/>
  <c r="U79" i="7" s="1"/>
  <c r="B63" i="7"/>
  <c r="U63" i="7" s="1"/>
  <c r="B66" i="7" l="1"/>
  <c r="U66" i="7" s="1"/>
  <c r="J34" i="5" l="1"/>
  <c r="J35" i="5"/>
  <c r="K32" i="5" l="1"/>
  <c r="K55" i="5"/>
  <c r="K54" i="5"/>
  <c r="D55" i="5"/>
  <c r="K20" i="5"/>
  <c r="K19" i="5"/>
  <c r="S34" i="5"/>
  <c r="R13" i="5"/>
  <c r="R15" i="5"/>
  <c r="R16" i="5"/>
  <c r="K13" i="5"/>
  <c r="K35" i="5"/>
  <c r="K34" i="5"/>
  <c r="K15" i="5"/>
  <c r="K16" i="5"/>
  <c r="D16" i="5"/>
  <c r="D15" i="5"/>
  <c r="K7" i="5"/>
  <c r="K6" i="5"/>
  <c r="D7" i="5"/>
  <c r="D20" i="5" l="1"/>
  <c r="D34" i="5"/>
  <c r="D35" i="5"/>
  <c r="K26" i="5"/>
  <c r="K25" i="5"/>
  <c r="D26" i="5"/>
  <c r="D25" i="5"/>
  <c r="M32" i="5"/>
  <c r="F34" i="5"/>
  <c r="F35" i="5"/>
  <c r="L30" i="5"/>
  <c r="L28" i="5"/>
  <c r="P28" i="5"/>
  <c r="O28" i="5"/>
  <c r="N28" i="5"/>
  <c r="I30" i="5"/>
  <c r="H30" i="5"/>
  <c r="G30" i="5"/>
  <c r="F30" i="5"/>
  <c r="E30" i="5"/>
  <c r="I28" i="5"/>
  <c r="H28" i="5"/>
  <c r="G28" i="5"/>
  <c r="F28" i="5"/>
  <c r="E28" i="5"/>
  <c r="P13" i="5"/>
  <c r="O13" i="5"/>
  <c r="N13" i="5"/>
  <c r="M13" i="5"/>
  <c r="P11" i="5"/>
  <c r="O11" i="5"/>
  <c r="N11" i="5"/>
  <c r="M11" i="5"/>
  <c r="L11" i="5"/>
  <c r="P9" i="5"/>
  <c r="O9" i="5"/>
  <c r="N9" i="5"/>
  <c r="M9" i="5"/>
  <c r="L9" i="5"/>
  <c r="I13" i="5"/>
  <c r="H13" i="5"/>
  <c r="G13" i="5"/>
  <c r="F13" i="5"/>
  <c r="I11" i="5"/>
  <c r="H11" i="5"/>
  <c r="G11" i="5"/>
  <c r="F11" i="5"/>
  <c r="E11" i="5"/>
  <c r="E9" i="5"/>
  <c r="I9" i="5"/>
  <c r="F9" i="5"/>
  <c r="G9" i="5"/>
  <c r="H9" i="5"/>
  <c r="J51" i="5" l="1"/>
  <c r="I51" i="5"/>
  <c r="H51" i="5"/>
  <c r="G51" i="5"/>
  <c r="F51" i="5"/>
  <c r="D51" i="5"/>
  <c r="J50" i="5"/>
  <c r="G50" i="5"/>
  <c r="F50" i="5"/>
  <c r="Q48" i="5"/>
  <c r="Q51" i="5" s="1"/>
  <c r="P48" i="5"/>
  <c r="P51" i="5" s="1"/>
  <c r="O48" i="5"/>
  <c r="O51" i="5" s="1"/>
  <c r="N48" i="5"/>
  <c r="N51" i="5" s="1"/>
  <c r="M48" i="5"/>
  <c r="M51" i="5" s="1"/>
  <c r="K51" i="5" s="1"/>
  <c r="Q46" i="5"/>
  <c r="Q50" i="5" s="1"/>
  <c r="P46" i="5"/>
  <c r="P47" i="5" s="1"/>
  <c r="O46" i="5"/>
  <c r="O47" i="5" s="1"/>
  <c r="N46" i="5"/>
  <c r="N47" i="5" s="1"/>
  <c r="M46" i="5"/>
  <c r="M47" i="5" s="1"/>
  <c r="P44" i="5"/>
  <c r="P45" i="5" s="1"/>
  <c r="O44" i="5"/>
  <c r="O45" i="5" s="1"/>
  <c r="N44" i="5"/>
  <c r="N45" i="5" s="1"/>
  <c r="M44" i="5"/>
  <c r="M50" i="5" s="1"/>
  <c r="K42" i="5"/>
  <c r="D42" i="5"/>
  <c r="R42" i="5" s="1"/>
  <c r="I41" i="5"/>
  <c r="I50" i="5" s="1"/>
  <c r="H41" i="5"/>
  <c r="H50" i="5" s="1"/>
  <c r="D41" i="5"/>
  <c r="S35" i="5"/>
  <c r="I35" i="5"/>
  <c r="H35" i="5"/>
  <c r="G35" i="5"/>
  <c r="G34" i="5"/>
  <c r="Q32" i="5"/>
  <c r="Q35" i="5" s="1"/>
  <c r="P32" i="5"/>
  <c r="P35" i="5" s="1"/>
  <c r="O32" i="5"/>
  <c r="O35" i="5" s="1"/>
  <c r="N32" i="5"/>
  <c r="N35" i="5" s="1"/>
  <c r="M35" i="5"/>
  <c r="Q30" i="5"/>
  <c r="Q34" i="5" s="1"/>
  <c r="P30" i="5"/>
  <c r="P31" i="5" s="1"/>
  <c r="O30" i="5"/>
  <c r="O31" i="5" s="1"/>
  <c r="N30" i="5"/>
  <c r="N31" i="5" s="1"/>
  <c r="M30" i="5"/>
  <c r="P29" i="5"/>
  <c r="O29" i="5"/>
  <c r="N29" i="5"/>
  <c r="M28" i="5"/>
  <c r="R26" i="5"/>
  <c r="I25" i="5"/>
  <c r="H25" i="5"/>
  <c r="H34" i="5" s="1"/>
  <c r="P25" i="5" l="1"/>
  <c r="P34" i="5" s="1"/>
  <c r="O25" i="5"/>
  <c r="P33" i="5"/>
  <c r="N33" i="5"/>
  <c r="D50" i="5"/>
  <c r="K48" i="5"/>
  <c r="O41" i="5"/>
  <c r="P41" i="5"/>
  <c r="P50" i="5" s="1"/>
  <c r="O34" i="5"/>
  <c r="R35" i="5"/>
  <c r="R32" i="5" s="1"/>
  <c r="O50" i="5"/>
  <c r="K41" i="5"/>
  <c r="R41" i="5" s="1"/>
  <c r="R51" i="5"/>
  <c r="R48" i="5" s="1"/>
  <c r="S50" i="5"/>
  <c r="S51" i="5"/>
  <c r="M29" i="5"/>
  <c r="I34" i="5"/>
  <c r="N34" i="5"/>
  <c r="M45" i="5"/>
  <c r="D48" i="5"/>
  <c r="K49" i="5" s="1"/>
  <c r="N49" i="5"/>
  <c r="P49" i="5"/>
  <c r="N50" i="5"/>
  <c r="K50" i="5" s="1"/>
  <c r="R50" i="5" s="1"/>
  <c r="M31" i="5"/>
  <c r="Q31" i="5"/>
  <c r="M33" i="5"/>
  <c r="O33" i="5"/>
  <c r="Q33" i="5"/>
  <c r="M34" i="5"/>
  <c r="Q47" i="5"/>
  <c r="M49" i="5"/>
  <c r="O49" i="5"/>
  <c r="Q49" i="5"/>
  <c r="R25" i="5" l="1"/>
  <c r="R34" i="5"/>
  <c r="K33" i="5"/>
</calcChain>
</file>

<file path=xl/comments1.xml><?xml version="1.0" encoding="utf-8"?>
<comments xmlns="http://schemas.openxmlformats.org/spreadsheetml/2006/main">
  <authors>
    <author>Автор</author>
  </authors>
  <commentList>
    <comment ref="B25" authorId="0">
      <text>
        <r>
          <rPr>
            <sz val="8"/>
            <color indexed="81"/>
            <rFont val="Tahoma"/>
            <family val="2"/>
            <charset val="204"/>
          </rPr>
          <t>с выпадающ. по ТПП</t>
        </r>
      </text>
    </comment>
  </commentList>
</comments>
</file>

<file path=xl/sharedStrings.xml><?xml version="1.0" encoding="utf-8"?>
<sst xmlns="http://schemas.openxmlformats.org/spreadsheetml/2006/main" count="538" uniqueCount="185">
  <si>
    <t>№ п/п</t>
  </si>
  <si>
    <t>Наименование показателей</t>
  </si>
  <si>
    <t>Единица измерения</t>
  </si>
  <si>
    <t>1-е полугодие</t>
  </si>
  <si>
    <t>2-е полугодие</t>
  </si>
  <si>
    <t>1.</t>
  </si>
  <si>
    <t>1.1.</t>
  </si>
  <si>
    <t>руб./МВт в мес.</t>
  </si>
  <si>
    <t>руб./МВт*ч</t>
  </si>
  <si>
    <t>1.2.</t>
  </si>
  <si>
    <t>двухставочный тариф</t>
  </si>
  <si>
    <t xml:space="preserve">ставка на содержание сетей </t>
  </si>
  <si>
    <t>ставка на оплату технологического расхода (потерь)</t>
  </si>
  <si>
    <t>одноставочный тариф</t>
  </si>
  <si>
    <t>2.</t>
  </si>
  <si>
    <t>3.</t>
  </si>
  <si>
    <t>3.1.</t>
  </si>
  <si>
    <t>3.2.</t>
  </si>
  <si>
    <t>3.3.</t>
  </si>
  <si>
    <t>%</t>
  </si>
  <si>
    <t>4.</t>
  </si>
  <si>
    <t>4.1.</t>
  </si>
  <si>
    <t>4.2.</t>
  </si>
  <si>
    <t>4.3.</t>
  </si>
  <si>
    <t>4.4.</t>
  </si>
  <si>
    <t>4.4.1.</t>
  </si>
  <si>
    <t>Показатели эффективности деятельности организации</t>
  </si>
  <si>
    <t>Выручка</t>
  </si>
  <si>
    <t>Прибыль (убыток) от продаж</t>
  </si>
  <si>
    <t>тыс. рублей</t>
  </si>
  <si>
    <t>1.3.</t>
  </si>
  <si>
    <t>EBITDA (прибыль до процентов , налогов и амортизации)</t>
  </si>
  <si>
    <t>1.4.</t>
  </si>
  <si>
    <t>Чистая прибыль (убыток)</t>
  </si>
  <si>
    <t>Показатели рентабельности организации</t>
  </si>
  <si>
    <t>2.1.</t>
  </si>
  <si>
    <t>Рентабельность продаж (величина прибыли от продаж в каждом рубле выручки). Нормальное значение для данной отрасли от 9 % и более</t>
  </si>
  <si>
    <t>Показатели регулируемых видов деятельности организации</t>
  </si>
  <si>
    <t>МВт</t>
  </si>
  <si>
    <t>Заявленная мощность</t>
  </si>
  <si>
    <t>3.4.</t>
  </si>
  <si>
    <t>Объем полезного отпуска электроэнергии - всего</t>
  </si>
  <si>
    <t>тыс. кВт*ч</t>
  </si>
  <si>
    <t>3.5.</t>
  </si>
  <si>
    <t xml:space="preserve">Объем полезного отпуска электроэнергии населению и приравненным к нему категориям потребителей </t>
  </si>
  <si>
    <t>Норматив потерь электрической энергии (с указанием реквизитов приказа Минэнрего России, которым утверждены нормативы)</t>
  </si>
  <si>
    <t>НВВ по регулируемым видам деятельности организации - всего</t>
  </si>
  <si>
    <t>оплата труда</t>
  </si>
  <si>
    <t>ремонт основных фондов</t>
  </si>
  <si>
    <t>материальные затраты</t>
  </si>
  <si>
    <t>Выпадающие, излишние доходы (расходы) прошлых лет</t>
  </si>
  <si>
    <t>Инвестиции, осуществляемые за счет тарифных источников</t>
  </si>
  <si>
    <t>Справочно:</t>
  </si>
  <si>
    <t>Объем условных единиц</t>
  </si>
  <si>
    <t>у.е.</t>
  </si>
  <si>
    <t>Операционные расходы на условную единицу</t>
  </si>
  <si>
    <t>5.</t>
  </si>
  <si>
    <t>Показатели численности персонала и фонд оплаты труда по регулируемым видам деятельности</t>
  </si>
  <si>
    <t>тыс. рублей                         (у.е.)</t>
  </si>
  <si>
    <t>5.1.</t>
  </si>
  <si>
    <t>Среднесписочная численность персонала</t>
  </si>
  <si>
    <t>человек</t>
  </si>
  <si>
    <t>5.2.</t>
  </si>
  <si>
    <t>Среднемесячная заработная плата на одного работника</t>
  </si>
  <si>
    <t>тыс. рублей на человека</t>
  </si>
  <si>
    <t>5.3.</t>
  </si>
  <si>
    <t>Реквизиты отраслевого тарифного соглашения (дата утверждения, срок действия)</t>
  </si>
  <si>
    <t>Фактические показатели за 2013 год</t>
  </si>
  <si>
    <t>Показатели, утвержденные на 2014 год</t>
  </si>
  <si>
    <t>Предложения на 2015 год</t>
  </si>
  <si>
    <t>Полное наименование</t>
  </si>
  <si>
    <t>Сокращенное наименование</t>
  </si>
  <si>
    <t>Место нахождения</t>
  </si>
  <si>
    <t>Фактический адрес</t>
  </si>
  <si>
    <t>ИНН</t>
  </si>
  <si>
    <t>КПП</t>
  </si>
  <si>
    <t>Ф.И.О. руководителя</t>
  </si>
  <si>
    <t>Адрес электронной почты</t>
  </si>
  <si>
    <t>Контактный телефон</t>
  </si>
  <si>
    <t>Факс</t>
  </si>
  <si>
    <t>реквизиты программы энергоэффективности (кем утверждена, дата утверждения и номер приказа)</t>
  </si>
  <si>
    <t>подконтрольные расходы всего, в том числе</t>
  </si>
  <si>
    <t>Реквизиты инвестиционной программы (кем утверждена, дата утверждения и номер приказа)</t>
  </si>
  <si>
    <t>Услуги по передаче электрической энергии (мощности)</t>
  </si>
  <si>
    <t>18.03.2013, 2013-2015гг.</t>
  </si>
  <si>
    <t>№</t>
  </si>
  <si>
    <t>Показатели</t>
  </si>
  <si>
    <t>I полугодие 2014</t>
  </si>
  <si>
    <t>II полугодие 2014</t>
  </si>
  <si>
    <t>Всего</t>
  </si>
  <si>
    <t>ВН</t>
  </si>
  <si>
    <t>СН1</t>
  </si>
  <si>
    <t>СН2</t>
  </si>
  <si>
    <t>НН прочие</t>
  </si>
  <si>
    <t>Население</t>
  </si>
  <si>
    <t>1</t>
  </si>
  <si>
    <t>Заявленная мощность потребителей региона</t>
  </si>
  <si>
    <t>2</t>
  </si>
  <si>
    <t>Полезный отпуск ээ потребителям региона</t>
  </si>
  <si>
    <t>млн.кВт.ч</t>
  </si>
  <si>
    <t>3</t>
  </si>
  <si>
    <t>Ставка на содержание</t>
  </si>
  <si>
    <t xml:space="preserve">руб/МВт.мес </t>
  </si>
  <si>
    <t>4</t>
  </si>
  <si>
    <t xml:space="preserve">Ставка на оплату технологического расхода (потерь) электрической энергии </t>
  </si>
  <si>
    <t>руб/МВт.ч</t>
  </si>
  <si>
    <t xml:space="preserve"> </t>
  </si>
  <si>
    <t>5</t>
  </si>
  <si>
    <t>Одноставочный тариф</t>
  </si>
  <si>
    <t>темп роста</t>
  </si>
  <si>
    <t>НВВ по двухставочному тарифу</t>
  </si>
  <si>
    <t>тыс.руб.</t>
  </si>
  <si>
    <t>НВВ по одноставочному тарифу</t>
  </si>
  <si>
    <t>Несходимость НВВ</t>
  </si>
  <si>
    <t>I полугодие 2015</t>
  </si>
  <si>
    <t>II полугодие 2015</t>
  </si>
  <si>
    <r>
      <t xml:space="preserve">Выручка от услуг по передаче электроэнергии филиала ОАО "МРСК Юга" - "Ростовэнерго" на 2015 годс учетом роста тарифов с 01.07.2015 на 7,5% </t>
    </r>
    <r>
      <rPr>
        <b/>
        <sz val="18"/>
        <color theme="0"/>
        <rFont val="Times New Roman"/>
        <family val="1"/>
        <charset val="204"/>
      </rPr>
      <t/>
    </r>
  </si>
  <si>
    <t>ВН1</t>
  </si>
  <si>
    <t>Выручка от услуг по передаче электроэнергии филиала ОАО "МРСК Юга" - "Ростовэнерго" на 2014 год с учетом роста тарифов с 01.01.2014 на 7% 
и прекращения действия договоров "последней мили"</t>
  </si>
  <si>
    <t>НН</t>
  </si>
  <si>
    <t>город</t>
  </si>
  <si>
    <t>село</t>
  </si>
  <si>
    <t>сод</t>
  </si>
  <si>
    <t>пот</t>
  </si>
  <si>
    <t xml:space="preserve">  I. Собираемость тарифной выручки по утвержденным единым  одноставочным тарифам  на услуги по передаче электроэнергии </t>
  </si>
  <si>
    <t>I. Собираемость тарифной выручки Ростовэнерго по единым  одноставочным тарифам</t>
  </si>
  <si>
    <t>I. Собираемость тарифной выручки Донэнерго по единым  одноставочным тарифам</t>
  </si>
  <si>
    <t>I. Собираемость тарифной выручки регион по единым  одноставочным тарифам</t>
  </si>
  <si>
    <t>1-е полугодие Всего по региону</t>
  </si>
  <si>
    <t>2-е полугодие Всего по региону</t>
  </si>
  <si>
    <t xml:space="preserve">2014 Всего </t>
  </si>
  <si>
    <t>РЭ</t>
  </si>
  <si>
    <t>ДЭ</t>
  </si>
  <si>
    <t>ПО э/энергии прочим, млн. кВт.ч</t>
  </si>
  <si>
    <t>ПО э/э населен, млн. кВт.ч, в т.ч.</t>
  </si>
  <si>
    <t>в пределах соц.нормы</t>
  </si>
  <si>
    <t>город в пределах соц. Нормы</t>
  </si>
  <si>
    <t>село в пределах соц. Нормы</t>
  </si>
  <si>
    <t>сверх соц.нормы</t>
  </si>
  <si>
    <t>город сверх соц нормы</t>
  </si>
  <si>
    <t>село сверх соц.нормы</t>
  </si>
  <si>
    <t>Итого ПО э/э</t>
  </si>
  <si>
    <t>ПО мощности прочим, МВт</t>
  </si>
  <si>
    <t>ПО мощн. Населен, МВт</t>
  </si>
  <si>
    <t>Итого ПО мощн</t>
  </si>
  <si>
    <t>Содержание ВН1</t>
  </si>
  <si>
    <t>Т одност, коп./кВт.ч</t>
  </si>
  <si>
    <t>НВВ собир по Тед, тыс. руб.</t>
  </si>
  <si>
    <t>содержание</t>
  </si>
  <si>
    <t>потери</t>
  </si>
  <si>
    <t>Справочно: выручка от населения</t>
  </si>
  <si>
    <t>прирост к 2013 году</t>
  </si>
  <si>
    <t>II. Собираемость тарифной выручки по единым  двухставочным тарифам на услуги по передаче электроэнергии</t>
  </si>
  <si>
    <t>Т сод, руб./кВт.мес</t>
  </si>
  <si>
    <t>Т пот, коп./кВт.ч</t>
  </si>
  <si>
    <t>в т.ч. содержание</t>
  </si>
  <si>
    <t xml:space="preserve">III. Отклонение собираемости  тарифной выручки по утвержденным единым одноставочным тарифам на услуги по передаче электроэнергии  над собираемостью по утвержденным единым  двухставочным тарифам (п.I-п.II) </t>
  </si>
  <si>
    <t>население</t>
  </si>
  <si>
    <t>шины</t>
  </si>
  <si>
    <t>утверждена Советом директоров ОАО "МРСК Юга", 19.12.2013 протокол №121/2013</t>
  </si>
  <si>
    <t>утверждена Советом директоров ОАО "МРСК Юга", 29.12.2012 протокол №102/2012</t>
  </si>
  <si>
    <t>неподконтрольные расходы всего (без затрат на покупку потерь)</t>
  </si>
  <si>
    <t>Уставный капитал (складочный капитал, уставный фонд, вклады товарищей) *</t>
  </si>
  <si>
    <t>Анализ финансовой устойчивости по величине излишка (недостатка) собственных оборотных средств *</t>
  </si>
  <si>
    <t>х</t>
  </si>
  <si>
    <t>Предложения ОАО "МРСК Юга"</t>
  </si>
  <si>
    <t>Приложение 1</t>
  </si>
  <si>
    <t>по долгосрочным параметрам регулирования</t>
  </si>
  <si>
    <t>Информация о филиале ОАО "МРСК Юга" - "Калмэнерго"</t>
  </si>
  <si>
    <t>Филиал открытого акционерного общества «Межрегиональная распределительная сетевая компания Юга» - «Калмэнерго»</t>
  </si>
  <si>
    <t>Филиал ОАО "МРСК Юга" - "Калмнерго"</t>
  </si>
  <si>
    <t>Северная промзона, г. Элиста,  Республика Калмыкия, 358007</t>
  </si>
  <si>
    <t>Чернявских Виктор Федорович</t>
  </si>
  <si>
    <t>priem@ke.mrsk-yuga.ru</t>
  </si>
  <si>
    <t>(84722) 4-24-10</t>
  </si>
  <si>
    <t>(84722) 4-41-96</t>
  </si>
  <si>
    <t>для филиала ОАО "МРСК Юга" - "Калмэнерго"</t>
  </si>
  <si>
    <t>Предложения ОАО "МРСК Юга" по долгосрочным параметрам регулирования для филиала ОАО "МРСК Юга" - "Калмэнерго"</t>
  </si>
  <si>
    <t xml:space="preserve">14,92% норматив технологического расхода (потерь) утвержден на 2013 год приказом Минэнерго России от 15.02.2013 №56. </t>
  </si>
  <si>
    <t>Приказ МЖКХиЭ РК от 22.03.2013г, №20-п, скоррект от 30.09.2013г. №96-п</t>
  </si>
  <si>
    <t>Приказ МЖКХиЭ РК от 29.09.2014 №103-п</t>
  </si>
  <si>
    <t>* филиал не является юридическим лицом</t>
  </si>
  <si>
    <t xml:space="preserve"> показатели приведены в целом по ОАО "МРСК Юга"</t>
  </si>
  <si>
    <t>** фактические тарифы приведены только по потребителям, рассчитывающимся по факту по двухставочным тарифам</t>
  </si>
  <si>
    <t xml:space="preserve">* тарифы на все периоды приведены по "котлу" Калмэнерго, с учетом индивидуальных тарифов взаиморасчетов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</si>
</sst>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0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00"/>
    <numFmt numFmtId="165" formatCode="#,##0.000"/>
    <numFmt numFmtId="166" formatCode="0.0%"/>
    <numFmt numFmtId="167" formatCode="_-* #,##0.000_р_._-;\-* #,##0.000_р_._-;_-* &quot;-&quot;??_р_._-;_-@_-"/>
    <numFmt numFmtId="168" formatCode="_-* #,##0.00[$€-1]_-;\-* #,##0.00[$€-1]_-;_-* &quot;-&quot;??[$€-1]_-"/>
    <numFmt numFmtId="169" formatCode="0.0%_);\(0.0%\)"/>
    <numFmt numFmtId="170" formatCode="General_)"/>
    <numFmt numFmtId="171" formatCode="_-* #,##0&quot;?.&quot;_-;\-* #,##0&quot;?.&quot;_-;_-* &quot;-&quot;&quot;?.&quot;_-;_-@_-"/>
    <numFmt numFmtId="172" formatCode="_-* #,##0_?_._-;\-* #,##0_?_._-;_-* &quot;-&quot;_?_._-;_-@_-"/>
    <numFmt numFmtId="173" formatCode="_-* #,##0.00_?_._-;\-* #,##0.00_?_._-;_-* &quot;-&quot;??_?_._-;_-@_-"/>
    <numFmt numFmtId="174" formatCode="_-* #,##0.00&quot;?.&quot;_-;\-* #,##0.00&quot;?.&quot;_-;_-* &quot;-&quot;??&quot;?.&quot;_-;_-@_-"/>
    <numFmt numFmtId="175" formatCode="#,##0_);[Red]\(#,##0\)"/>
    <numFmt numFmtId="176" formatCode="#,##0;\(#,##0\)"/>
    <numFmt numFmtId="177" formatCode=";;;"/>
    <numFmt numFmtId="178" formatCode="#,##0.00&quot; &quot;[$руб.-419];[Red]&quot;-&quot;#,##0.00&quot; &quot;[$руб.-419]"/>
    <numFmt numFmtId="179" formatCode="_-* #,##0.000[$€-1]_-;\-* #,##0.000[$€-1]_-;_-* &quot;-&quot;??[$€-1]_-"/>
    <numFmt numFmtId="180" formatCode="_-* #,##0.00\ _$_-;\-* #,##0.00\ _$_-;_-* &quot;-&quot;??\ _$_-;_-@_-"/>
    <numFmt numFmtId="181" formatCode="@\ *."/>
    <numFmt numFmtId="182" formatCode="000000"/>
    <numFmt numFmtId="183" formatCode="_(&quot;$&quot;* #,##0.00_);_(&quot;$&quot;* \(#,##0.00\);_(&quot;$&quot;* &quot;-&quot;??_);_(@_)"/>
    <numFmt numFmtId="184" formatCode="_(&quot;$&quot;* #,##0_);_(&quot;$&quot;* \(#,##0\);_(&quot;$&quot;* &quot;-&quot;_);_(@_)"/>
    <numFmt numFmtId="185" formatCode="###\ ##\ ##"/>
    <numFmt numFmtId="186" formatCode="0_);\(0\)"/>
    <numFmt numFmtId="187" formatCode="_(* #,##0_);_(* \(#,##0\);_(* &quot;-&quot;??_);_(@_)"/>
    <numFmt numFmtId="188" formatCode="#,##0;[Red]#,##0"/>
    <numFmt numFmtId="189" formatCode="&quot;\&quot;#,##0;[Red]\-&quot;\&quot;#,##0"/>
    <numFmt numFmtId="190" formatCode="_-* #,##0&quot;đ.&quot;_-;\-* #,##0&quot;đ.&quot;_-;_-* &quot;-&quot;&quot;đ.&quot;_-;_-@_-"/>
    <numFmt numFmtId="191" formatCode="_-* #,##0.00&quot;đ.&quot;_-;\-* #,##0.00&quot;đ.&quot;_-;_-* &quot;-&quot;??&quot;đ.&quot;_-;_-@_-"/>
    <numFmt numFmtId="192" formatCode="0.0_)"/>
    <numFmt numFmtId="193" formatCode="\£#,##0_);\(\£#,##0\)"/>
    <numFmt numFmtId="194" formatCode="_(* #,##0.0_);_(* \(#,##0.00\);_(* &quot;-&quot;??_);_(@_)"/>
    <numFmt numFmtId="195" formatCode="&quot;fl&quot;#,##0_);\(&quot;fl&quot;#,##0\)"/>
    <numFmt numFmtId="196" formatCode="&quot;fl&quot;#,##0_);[Red]\(&quot;fl&quot;#,##0\)"/>
    <numFmt numFmtId="197" formatCode="&quot;fl&quot;#,##0.00_);\(&quot;fl&quot;#,##0.00\)"/>
    <numFmt numFmtId="198" formatCode="0000"/>
    <numFmt numFmtId="199" formatCode="_-* #,##0\ _р_._-;\-* #,##0\ _р_._-;_-* &quot;-&quot;\ _р_._-;_-@_-"/>
    <numFmt numFmtId="200" formatCode="&quot;_&quot;\-* #,##0\ &quot;F&quot;&quot;_&quot;\-;\-* #,##0\ &quot;F&quot;&quot;_&quot;\-;&quot;_&quot;\-* &quot;-&quot;\ &quot;F&quot;&quot;_&quot;\-;&quot;_&quot;\-@&quot;_&quot;\-"/>
    <numFmt numFmtId="201" formatCode="&quot;$&quot;#,##0_);[Red]\(&quot;$&quot;#,##0\)"/>
    <numFmt numFmtId="202" formatCode="_(* #,##0.00_);[Red]_(* \(#,##0.00\);_(* &quot;-&quot;??_);_(@_)"/>
    <numFmt numFmtId="203" formatCode="mmm\,yy"/>
    <numFmt numFmtId="204" formatCode="\$#,##0\ ;\(\$#,##0\)"/>
    <numFmt numFmtId="205" formatCode="&quot;$&quot;#,##0\ ;\(&quot;$&quot;#,##0\)"/>
    <numFmt numFmtId="206" formatCode="dd\.mm\.yyyy&quot;г.&quot;"/>
    <numFmt numFmtId="207" formatCode="_-* #,##0_-;\-* #,##0_-;_-* &quot;-&quot;_-;_-@_-"/>
    <numFmt numFmtId="208" formatCode="_-* #,##0.00_-;\-* #,##0.00_-;_-* &quot;-&quot;??_-;_-@_-"/>
    <numFmt numFmtId="209" formatCode="0.0\x"/>
    <numFmt numFmtId="210" formatCode="#,##0;[Red]\-#,##0"/>
    <numFmt numFmtId="211" formatCode="_-* #,##0\ _F_B_-;\-* #,##0\ _F_B_-;_-* &quot;-&quot;\ _F_B_-;_-@_-"/>
    <numFmt numFmtId="212" formatCode="_-* #,##0.00\ _F_B_-;\-* #,##0.00\ _F_B_-;_-* &quot;-&quot;??\ _F_B_-;_-@_-"/>
    <numFmt numFmtId="213" formatCode="_(* #,##0.00_);_(* \(#,##0.00\);_(* &quot;-&quot;??_);_(@_)"/>
    <numFmt numFmtId="214" formatCode="_(* #,##0_);_(* \(#,##0\);_(* &quot;-&quot;_);_(@_)"/>
    <numFmt numFmtId="215" formatCode="#,##0.0_);\(#,##0.0\)"/>
    <numFmt numFmtId="216" formatCode="#,##0.0_);[Red]\(#,##0.0\)"/>
    <numFmt numFmtId="217" formatCode="#,##0_ ;[Red]\-#,##0\ "/>
    <numFmt numFmtId="218" formatCode="#,##0_);\(#,##0\);&quot;- &quot;;&quot;  &quot;@"/>
    <numFmt numFmtId="219" formatCode="#,##0_);[Blue]\(#,##0\)"/>
    <numFmt numFmtId="220" formatCode="_-* #,##0_-;_-* #,##0\-;_-* &quot;-&quot;_-;_-@_-"/>
    <numFmt numFmtId="221" formatCode="_-* #,##0.00_-;_-* #,##0.00\-;_-* &quot;-&quot;??_-;_-@_-"/>
    <numFmt numFmtId="222" formatCode="_-* #,##0\ _$_-;\-* #,##0\ _$_-;_-* &quot;-&quot;\ _$_-;_-@_-"/>
    <numFmt numFmtId="223" formatCode="#,##0__\ \ \ \ "/>
    <numFmt numFmtId="224" formatCode="_-&quot;£&quot;* #,##0_-;\-&quot;£&quot;* #,##0_-;_-&quot;£&quot;* &quot;-&quot;_-;_-@_-"/>
    <numFmt numFmtId="225" formatCode="_-&quot;£&quot;* #,##0.00_-;\-&quot;£&quot;* #,##0.00_-;_-&quot;£&quot;* &quot;-&quot;??_-;_-@_-"/>
    <numFmt numFmtId="226" formatCode="_-* #,##0\ &quot;$&quot;_-;\-* #,##0\ &quot;$&quot;_-;_-* &quot;-&quot;\ &quot;$&quot;_-;_-@_-"/>
    <numFmt numFmtId="227" formatCode="_-* #,##0.00\ &quot;$&quot;_-;\-* #,##0.00\ &quot;$&quot;_-;_-* &quot;-&quot;??\ &quot;$&quot;_-;_-@_-"/>
    <numFmt numFmtId="228" formatCode="_(* #,##0.000_);[Red]_(* \(#,##0.000\);_(* &quot;-&quot;??_);_(@_)"/>
    <numFmt numFmtId="229" formatCode="&quot;$&quot;#,##0.0_);\(&quot;$&quot;#,##0.0\)"/>
    <numFmt numFmtId="230" formatCode="0.00\x"/>
    <numFmt numFmtId="231" formatCode="0.0000"/>
    <numFmt numFmtId="232" formatCode="#,##0.0;[Red]#,##0.0"/>
    <numFmt numFmtId="233" formatCode="_-* #,##0\ _d_._-;\-* #,##0\ _d_._-;_-* &quot;-&quot;\ _d_._-;_-@_-"/>
    <numFmt numFmtId="234" formatCode="_-* #,##0.00\ _d_._-;\-* #,##0.00\ _d_._-;_-* &quot;-&quot;??\ _d_._-;_-@_-"/>
    <numFmt numFmtId="235" formatCode="_-* #,##0_đ_._-;\-* #,##0_đ_._-;_-* &quot;-&quot;_đ_._-;_-@_-"/>
    <numFmt numFmtId="236" formatCode="_-* #,##0.00_đ_._-;\-* #,##0.00_đ_._-;_-* &quot;-&quot;??_đ_._-;_-@_-"/>
    <numFmt numFmtId="237" formatCode="\(#,##0.0\)"/>
    <numFmt numFmtId="238" formatCode="#,##0\ &quot;?.&quot;;\-#,##0\ &quot;?.&quot;"/>
    <numFmt numFmtId="239" formatCode="_-* #,##0\ &quot;FB&quot;_-;\-* #,##0\ &quot;FB&quot;_-;_-* &quot;-&quot;\ &quot;FB&quot;_-;_-@_-"/>
    <numFmt numFmtId="240" formatCode="_-* #,##0.00\ &quot;FB&quot;_-;\-* #,##0.00\ &quot;FB&quot;_-;_-* &quot;-&quot;??\ &quot;FB&quot;_-;_-@_-"/>
    <numFmt numFmtId="241" formatCode="dd\,mmm"/>
    <numFmt numFmtId="242" formatCode="mm\,dd\,yy\ hh:mm"/>
    <numFmt numFmtId="243" formatCode="mm\,dd\,yy"/>
    <numFmt numFmtId="244" formatCode="&quot;_&quot;\(&quot;$&quot;* #,##0.00&quot;_&quot;\);&quot;_&quot;\(&quot;$&quot;* \(#,##0.00\);&quot;_&quot;\(&quot;$&quot;* &quot;-&quot;??&quot;_&quot;\);&quot;_&quot;\(@&quot;_&quot;\)"/>
    <numFmt numFmtId="245" formatCode="#,##0______;;&quot;------------      &quot;"/>
    <numFmt numFmtId="246" formatCode="_(* #,##0.000_);_(* \(#,##0.000\);_(* &quot;-&quot;??_);_(@_)"/>
    <numFmt numFmtId="247" formatCode="_(* #,##0.000_);_(* \(#,##0.000\);_(* &quot;-&quot;???_);_(@_)"/>
    <numFmt numFmtId="248" formatCode="&quot;$&quot;#,##0"/>
    <numFmt numFmtId="249" formatCode="#,##0\ &quot;F&quot;;\-#,##0\ &quot;F&quot;"/>
    <numFmt numFmtId="250" formatCode="[$$-409]#,##0"/>
    <numFmt numFmtId="251" formatCode="_-&quot;F&quot;\ * #,##0_-;_-&quot;F&quot;\ * #,##0\-;_-&quot;F&quot;\ * &quot;-&quot;_-;_-@_-"/>
    <numFmt numFmtId="252" formatCode="_-&quot;F&quot;\ * #,##0.00_-;_-&quot;F&quot;\ * #,##0.00\-;_-&quot;F&quot;\ * &quot;-&quot;??_-;_-@_-"/>
    <numFmt numFmtId="253" formatCode="_(\$* #,##0_);_(\$* \(#,##0\);_(\$* \-_);_(@_)"/>
    <numFmt numFmtId="254" formatCode="_(\$* #,##0.00_);_(\$* \(#,##0.00\);_(\$* \-??_);_(@_)"/>
    <numFmt numFmtId="255" formatCode="\$#,##0_);[Red]&quot;($&quot;#,##0\)"/>
    <numFmt numFmtId="256" formatCode="\$#,##0.00_);[Red]&quot;($&quot;#,##0.00\)"/>
    <numFmt numFmtId="257" formatCode="_-&quot;Ј&quot;* #,##0_-;\-&quot;Ј&quot;* #,##0_-;_-&quot;Ј&quot;* &quot;-&quot;_-;_-@_-"/>
    <numFmt numFmtId="258" formatCode="_-&quot;Ј&quot;* #,##0.00_-;\-&quot;Ј&quot;* #,##0.00_-;_-&quot;Ј&quot;* &quot;-&quot;??_-;_-@_-"/>
    <numFmt numFmtId="259" formatCode="yyyy"/>
    <numFmt numFmtId="260" formatCode="yyyy\ &quot;год&quot;"/>
    <numFmt numFmtId="261" formatCode="\¥#,##0_);\(\¥#,##0\)"/>
    <numFmt numFmtId="262" formatCode="#,##0.000_ ;\-#,##0.000\ "/>
    <numFmt numFmtId="263" formatCode="#,##0.00_ ;[Red]\-#,##0.00\ "/>
    <numFmt numFmtId="264" formatCode="_(&quot;р.&quot;* #,##0.00_);_(&quot;р.&quot;* \(#,##0.00\);_(&quot;р.&quot;* &quot;-&quot;??_);_(@_)"/>
    <numFmt numFmtId="265" formatCode="0.0"/>
    <numFmt numFmtId="266" formatCode="_-* #,##0.00&quot;$&quot;_-;\-* #,##0.00&quot;$&quot;_-;_-* &quot;-&quot;??&quot;$&quot;_-;_-@_-"/>
    <numFmt numFmtId="267" formatCode="#,##0\т"/>
    <numFmt numFmtId="268" formatCode="_-* #,##0.00\ _р_._-;\-* #,##0.00\ _р_._-;_-* &quot;-&quot;??\ _р_._-;_-@_-"/>
    <numFmt numFmtId="269" formatCode="_-* #,##0.00_р_._-;\-* #,##0.00_р_._-;_-* \-??_р_._-;_-@_-"/>
    <numFmt numFmtId="270" formatCode="#,##0.00_ ;\-#,##0.00\ "/>
    <numFmt numFmtId="271" formatCode="#,##0.0"/>
    <numFmt numFmtId="272" formatCode="#,##0.00000"/>
    <numFmt numFmtId="273" formatCode="[Magenta]\ &quot;Ошибка&quot;;[Magenta]\ &quot;Ошибка&quot;;[Blue]\ &quot;OK&quot;"/>
    <numFmt numFmtId="274" formatCode="#.##0\.00"/>
    <numFmt numFmtId="275" formatCode="#\.00"/>
    <numFmt numFmtId="276" formatCode="\$#\.00"/>
    <numFmt numFmtId="277" formatCode="#,##0.00&quot;т.р.&quot;;\-#,##0.00&quot;т.р.&quot;"/>
    <numFmt numFmtId="278" formatCode="%#\.00"/>
  </numFmts>
  <fonts count="29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i/>
      <sz val="12"/>
      <color theme="0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8"/>
      <color theme="0"/>
      <name val="Times New Roman"/>
      <family val="1"/>
      <charset val="204"/>
    </font>
    <font>
      <b/>
      <sz val="11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sz val="1"/>
      <color indexed="8"/>
      <name val="Courier"/>
      <family val="3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Book Antiqua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u/>
      <sz val="10"/>
      <color indexed="36"/>
      <name val="Courier"/>
      <family val="1"/>
      <charset val="204"/>
    </font>
    <font>
      <sz val="10"/>
      <name val="Courier"/>
      <family val="1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etica"/>
      <family val="2"/>
    </font>
    <font>
      <sz val="8"/>
      <name val="Verdana"/>
      <family val="2"/>
    </font>
    <font>
      <sz val="10"/>
      <name val="Helv"/>
      <family val="2"/>
    </font>
    <font>
      <sz val="10"/>
      <name val="Times New Roman Cyr"/>
      <family val="1"/>
      <charset val="204"/>
    </font>
    <font>
      <sz val="10"/>
      <name val="Helv"/>
      <family val="2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 Cyr"/>
      <family val="2"/>
      <charset val="204"/>
    </font>
    <font>
      <sz val="10"/>
      <name val="PragmaticaCTT"/>
      <charset val="204"/>
    </font>
    <font>
      <sz val="11"/>
      <color indexed="9"/>
      <name val="Calibri"/>
      <family val="2"/>
      <charset val="204"/>
    </font>
    <font>
      <sz val="10"/>
      <color indexed="9"/>
      <name val="Arial Cyr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"/>
      <color indexed="18"/>
      <name val="Courier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9"/>
      <name val="Arial"/>
      <family val="2"/>
      <charset val="204"/>
    </font>
    <font>
      <sz val="10"/>
      <color indexed="12"/>
      <name val="Arial"/>
      <family val="2"/>
      <charset val="204"/>
    </font>
    <font>
      <sz val="11"/>
      <name val="Arial"/>
      <family val="2"/>
      <charset val="204"/>
    </font>
    <font>
      <u/>
      <sz val="10"/>
      <color indexed="12"/>
      <name val="Courier"/>
      <family val="1"/>
      <charset val="204"/>
    </font>
    <font>
      <u/>
      <sz val="10"/>
      <color indexed="12"/>
      <name val="Courier"/>
      <family val="3"/>
    </font>
    <font>
      <u/>
      <sz val="10"/>
      <color indexed="12"/>
      <name val="Arial Cyr"/>
      <charset val="204"/>
    </font>
    <font>
      <sz val="10"/>
      <name val="Arial"/>
      <family val="2"/>
    </font>
    <font>
      <sz val="10"/>
      <name val="Courier New"/>
      <family val="3"/>
    </font>
    <font>
      <sz val="12"/>
      <name val="Arial"/>
      <family val="2"/>
    </font>
    <font>
      <b/>
      <sz val="10"/>
      <name val="Arial"/>
      <family val="2"/>
    </font>
    <font>
      <sz val="11"/>
      <color indexed="20"/>
      <name val="Calibri"/>
      <family val="2"/>
      <charset val="204"/>
    </font>
    <font>
      <sz val="11"/>
      <color indexed="16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12"/>
      <name val="Tms Rmn"/>
    </font>
    <font>
      <u val="singleAccounting"/>
      <sz val="10"/>
      <name val="Arial"/>
      <family val="2"/>
    </font>
    <font>
      <sz val="12"/>
      <name val="±???A?"/>
      <charset val="129"/>
    </font>
    <font>
      <sz val="10"/>
      <color indexed="8"/>
      <name val="MS Sans Serif"/>
      <family val="2"/>
      <charset val="204"/>
    </font>
    <font>
      <sz val="9"/>
      <name val="Times New Roman"/>
      <family val="1"/>
    </font>
    <font>
      <b/>
      <sz val="11"/>
      <color indexed="52"/>
      <name val="Calibri"/>
      <family val="2"/>
      <charset val="204"/>
    </font>
    <font>
      <b/>
      <sz val="10"/>
      <name val="Arial"/>
      <family val="2"/>
      <charset val="204"/>
    </font>
    <font>
      <sz val="10"/>
      <name val="Tahoma"/>
      <family val="2"/>
      <charset val="204"/>
    </font>
    <font>
      <b/>
      <sz val="12"/>
      <name val="Times New Roman"/>
      <family val="1"/>
    </font>
    <font>
      <b/>
      <sz val="10"/>
      <color indexed="9"/>
      <name val="Arial"/>
      <family val="2"/>
      <charset val="204"/>
    </font>
    <font>
      <b/>
      <sz val="10"/>
      <color indexed="9"/>
      <name val="Arial"/>
      <family val="2"/>
    </font>
    <font>
      <b/>
      <sz val="11"/>
      <color indexed="9"/>
      <name val="Calibri"/>
      <family val="2"/>
      <charset val="204"/>
    </font>
    <font>
      <b/>
      <sz val="11"/>
      <color indexed="9"/>
      <name val="Calibri"/>
      <family val="2"/>
    </font>
    <font>
      <sz val="10"/>
      <color indexed="57"/>
      <name val="Wingdings"/>
      <charset val="2"/>
    </font>
    <font>
      <sz val="12"/>
      <name val="Arial"/>
      <family val="2"/>
      <charset val="204"/>
    </font>
    <font>
      <sz val="8"/>
      <color indexed="12"/>
      <name val="Times New Roman"/>
      <family val="1"/>
    </font>
    <font>
      <sz val="8"/>
      <name val="Palatino"/>
      <family val="1"/>
    </font>
    <font>
      <sz val="10"/>
      <color indexed="24"/>
      <name val="Arial"/>
      <family val="2"/>
      <charset val="204"/>
    </font>
    <font>
      <sz val="12"/>
      <color indexed="24"/>
      <name val="Arial"/>
      <family val="2"/>
      <charset val="204"/>
    </font>
    <font>
      <sz val="8.5"/>
      <name val="MS Sans Serif"/>
      <family val="2"/>
      <charset val="204"/>
    </font>
    <font>
      <sz val="9"/>
      <name val="Arial"/>
      <family val="2"/>
      <charset val="204"/>
    </font>
    <font>
      <sz val="10"/>
      <name val="NTHarmonica"/>
      <charset val="204"/>
    </font>
    <font>
      <sz val="10"/>
      <name val="Tms Rmn"/>
    </font>
    <font>
      <b/>
      <sz val="10"/>
      <name val="Arial Cyr"/>
      <family val="2"/>
      <charset val="204"/>
    </font>
    <font>
      <sz val="10"/>
      <color indexed="8"/>
      <name val="Arial"/>
      <family val="2"/>
    </font>
    <font>
      <sz val="8"/>
      <name val="Arial Cyr"/>
      <charset val="204"/>
    </font>
    <font>
      <i/>
      <sz val="10"/>
      <name val="Arial"/>
      <family val="2"/>
    </font>
    <font>
      <u val="doubleAccounting"/>
      <sz val="10"/>
      <name val="Arial"/>
      <family val="2"/>
    </font>
    <font>
      <sz val="12"/>
      <name val="Tms Rmn"/>
      <charset val="204"/>
    </font>
    <font>
      <u/>
      <sz val="8"/>
      <color indexed="12"/>
      <name val="Arial Cyr"/>
      <charset val="204"/>
    </font>
    <font>
      <b/>
      <sz val="11"/>
      <color indexed="8"/>
      <name val="Calibri"/>
      <family val="2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0"/>
      <name val="Baltica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2"/>
      <name val="Arial Black"/>
      <family val="2"/>
    </font>
    <font>
      <b/>
      <sz val="18"/>
      <name val="Arial"/>
      <family val="2"/>
    </font>
    <font>
      <b/>
      <sz val="12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sz val="11"/>
      <name val="Arial Black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i/>
      <sz val="14"/>
      <name val="Palatino"/>
      <family val="1"/>
    </font>
    <font>
      <b/>
      <sz val="8"/>
      <name val="Palatino"/>
      <family val="1"/>
    </font>
    <font>
      <b/>
      <i/>
      <sz val="26"/>
      <name val="Times New Roman"/>
      <family val="1"/>
    </font>
    <font>
      <b/>
      <sz val="8"/>
      <name val="Arial Cyr"/>
      <charset val="204"/>
    </font>
    <font>
      <b/>
      <i/>
      <sz val="22"/>
      <name val="Times New Roman"/>
      <family val="1"/>
      <charset val="204"/>
    </font>
    <font>
      <sz val="10"/>
      <color indexed="9"/>
      <name val="Times New Roman"/>
      <family val="1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8"/>
      <color indexed="12"/>
      <name val="Palatino"/>
      <family val="1"/>
    </font>
    <font>
      <b/>
      <u/>
      <sz val="16"/>
      <name val="Arial"/>
      <family val="2"/>
      <charset val="204"/>
    </font>
    <font>
      <sz val="8"/>
      <color indexed="9"/>
      <name val="MS Sans Serif"/>
      <family val="2"/>
      <charset val="204"/>
    </font>
    <font>
      <sz val="11"/>
      <color indexed="52"/>
      <name val="Calibri"/>
      <family val="2"/>
      <charset val="204"/>
    </font>
    <font>
      <sz val="11"/>
      <color indexed="53"/>
      <name val="Calibri"/>
      <family val="2"/>
    </font>
    <font>
      <sz val="12"/>
      <name val="Gill Sans"/>
    </font>
    <font>
      <i/>
      <sz val="10"/>
      <name val="PragmaticaC"/>
      <charset val="204"/>
    </font>
    <font>
      <sz val="12"/>
      <name val="Times New Roman"/>
      <family val="1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</font>
    <font>
      <sz val="7"/>
      <name val="Small Fonts"/>
      <family val="2"/>
      <charset val="204"/>
    </font>
    <font>
      <sz val="8"/>
      <name val="Tahoma"/>
      <family val="2"/>
    </font>
    <font>
      <sz val="14"/>
      <name val="NewtonC"/>
      <charset val="204"/>
    </font>
    <font>
      <sz val="10"/>
      <name val="Times New Roman CE"/>
      <charset val="238"/>
    </font>
    <font>
      <sz val="12"/>
      <name val="Times New Roman CE"/>
      <charset val="238"/>
    </font>
    <font>
      <sz val="10"/>
      <name val="Palatino"/>
      <family val="1"/>
    </font>
    <font>
      <sz val="10"/>
      <name val="Arial CE"/>
      <family val="2"/>
      <charset val="238"/>
    </font>
    <font>
      <sz val="8"/>
      <name val="Arial CE"/>
      <family val="2"/>
    </font>
    <font>
      <b/>
      <i/>
      <sz val="10"/>
      <name val="Arial"/>
      <family val="2"/>
    </font>
    <font>
      <b/>
      <sz val="11"/>
      <color indexed="63"/>
      <name val="Calibri"/>
      <family val="2"/>
      <charset val="204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0"/>
      <name val="Times New Roman"/>
      <family val="1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10"/>
      <color indexed="10"/>
      <name val="Times New Roman"/>
      <family val="1"/>
    </font>
    <font>
      <b/>
      <i/>
      <u/>
      <sz val="11"/>
      <color rgb="FF000000"/>
      <name val="Arial"/>
      <family val="2"/>
      <charset val="204"/>
    </font>
    <font>
      <b/>
      <i/>
      <u/>
      <sz val="11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indexed="8"/>
      <name val="Arial"/>
      <family val="2"/>
    </font>
    <font>
      <sz val="9.5"/>
      <color indexed="23"/>
      <name val="Helvetica-Black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sz val="8"/>
      <name val="Arial Cyr"/>
      <family val="2"/>
      <charset val="204"/>
    </font>
    <font>
      <sz val="10"/>
      <name val="NTHelvetica/Cyrillic"/>
      <charset val="204"/>
    </font>
    <font>
      <sz val="10"/>
      <name val="Courier New"/>
      <family val="3"/>
      <charset val="238"/>
    </font>
    <font>
      <sz val="10"/>
      <name val="Arial Narrow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sz val="10"/>
      <name val="Times New Roman"/>
      <family val="1"/>
    </font>
    <font>
      <b/>
      <sz val="18"/>
      <color indexed="56"/>
      <name val="Cambria"/>
      <family val="2"/>
      <charset val="204"/>
    </font>
    <font>
      <b/>
      <i/>
      <sz val="20"/>
      <name val="Arial"/>
      <family val="2"/>
      <charset val="204"/>
    </font>
    <font>
      <sz val="11"/>
      <name val="Tahoma"/>
      <family val="2"/>
      <charset val="204"/>
    </font>
    <font>
      <i/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24"/>
      <name val="Arial"/>
      <family val="2"/>
    </font>
    <font>
      <b/>
      <sz val="10"/>
      <name val="Baltica"/>
      <charset val="204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b/>
      <sz val="14"/>
      <name val="Times New Roman"/>
      <family val="1"/>
      <charset val="204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b/>
      <i/>
      <sz val="8"/>
      <name val="Helv"/>
    </font>
    <font>
      <b/>
      <sz val="9"/>
      <name val="Arial Cyr"/>
      <family val="2"/>
      <charset val="204"/>
    </font>
    <font>
      <b/>
      <sz val="8"/>
      <name val="Arial Cyr"/>
      <family val="2"/>
      <charset val="204"/>
    </font>
    <font>
      <sz val="10"/>
      <color indexed="10"/>
      <name val="Arial Cyr"/>
      <family val="2"/>
      <charset val="204"/>
    </font>
    <font>
      <u/>
      <sz val="10"/>
      <color theme="10"/>
      <name val="Arial Cyr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Times New Roman Cyr"/>
      <charset val="204"/>
    </font>
    <font>
      <b/>
      <u/>
      <sz val="9"/>
      <color indexed="12"/>
      <name val="Tahoma"/>
      <family val="2"/>
      <charset val="204"/>
    </font>
    <font>
      <b/>
      <u/>
      <sz val="11"/>
      <color indexed="12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 Cyr"/>
    </font>
    <font>
      <b/>
      <sz val="14"/>
      <name val="Franklin Gothic Medium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name val="Arial"/>
      <family val="2"/>
      <charset val="204"/>
    </font>
    <font>
      <b/>
      <sz val="9"/>
      <name val="Tahoma"/>
      <family val="2"/>
    </font>
    <font>
      <sz val="9"/>
      <name val="Tahoma"/>
      <family val="2"/>
    </font>
    <font>
      <b/>
      <sz val="14"/>
      <name val="Arial Cyr"/>
      <family val="2"/>
      <charset val="204"/>
    </font>
    <font>
      <b/>
      <sz val="9"/>
      <name val="Arial"/>
      <family val="2"/>
    </font>
    <font>
      <b/>
      <sz val="11"/>
      <name val="Arial"/>
      <family val="2"/>
    </font>
    <font>
      <b/>
      <sz val="10"/>
      <color indexed="9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60"/>
      <name val="Arial Cyr"/>
      <family val="2"/>
      <charset val="204"/>
    </font>
    <font>
      <sz val="12"/>
      <name val="Arial Cyr"/>
      <family val="2"/>
      <charset val="204"/>
    </font>
    <font>
      <sz val="10"/>
      <name val="Times New Roman Cyr"/>
      <charset val="204"/>
    </font>
    <font>
      <sz val="10"/>
      <color indexed="64"/>
      <name val="Arial"/>
      <family val="2"/>
      <charset val="204"/>
    </font>
    <font>
      <sz val="11"/>
      <color indexed="8"/>
      <name val="Arial"/>
      <family val="2"/>
    </font>
    <font>
      <b/>
      <i/>
      <sz val="10"/>
      <color indexed="10"/>
      <name val="Arial Cyr"/>
      <family val="2"/>
      <charset val="204"/>
    </font>
    <font>
      <sz val="10"/>
      <color indexed="2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i/>
      <sz val="10"/>
      <color indexed="23"/>
      <name val="Arial Cyr"/>
      <family val="2"/>
      <charset val="204"/>
    </font>
    <font>
      <sz val="10"/>
      <name val="Luxi Sans"/>
      <family val="2"/>
      <charset val="204"/>
    </font>
    <font>
      <sz val="10"/>
      <color indexed="12"/>
      <name val="Arial Cyr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0"/>
      <color indexed="52"/>
      <name val="Arial Cyr"/>
      <family val="2"/>
      <charset val="204"/>
    </font>
    <font>
      <sz val="11"/>
      <name val="Times New Roman Cyr"/>
      <charset val="204"/>
    </font>
    <font>
      <sz val="14"/>
      <name val="Arial Cyr"/>
      <family val="2"/>
      <charset val="204"/>
    </font>
    <font>
      <sz val="10"/>
      <name val="Arial Narrow"/>
      <family val="2"/>
      <charset val="204"/>
    </font>
    <font>
      <sz val="12"/>
      <color theme="1"/>
      <name val="Times New Roman"/>
      <family val="2"/>
      <charset val="204"/>
    </font>
    <font>
      <sz val="12"/>
      <color indexed="8"/>
      <name val="Times New Roman"/>
      <family val="2"/>
      <charset val="204"/>
    </font>
    <font>
      <sz val="10"/>
      <color indexed="17"/>
      <name val="Arial Cyr"/>
      <family val="2"/>
      <charset val="204"/>
    </font>
    <font>
      <b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color rgb="FF002060"/>
      <name val="Times New Roman"/>
      <family val="1"/>
      <charset val="204"/>
    </font>
    <font>
      <b/>
      <sz val="9"/>
      <color theme="9" tint="-0.249977111117893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8"/>
      <color indexed="81"/>
      <name val="Tahoma"/>
      <family val="2"/>
      <charset val="204"/>
    </font>
    <font>
      <sz val="10"/>
      <color theme="1"/>
      <name val="Times New Roman"/>
      <family val="1"/>
      <charset val="204"/>
    </font>
    <font>
      <sz val="9"/>
      <color indexed="56"/>
      <name val="Frutiger 45 Light"/>
      <family val="2"/>
    </font>
    <font>
      <b/>
      <sz val="15"/>
      <color indexed="55"/>
      <name val="Calibri"/>
      <family val="2"/>
      <charset val="204"/>
    </font>
    <font>
      <b/>
      <sz val="10"/>
      <color indexed="52"/>
      <name val="Arial Cyr"/>
      <family val="2"/>
      <charset val="204"/>
    </font>
    <font>
      <sz val="10"/>
      <color indexed="62"/>
      <name val="Arial Cyr"/>
      <family val="2"/>
      <charset val="204"/>
    </font>
    <font>
      <sz val="10"/>
      <color theme="1"/>
      <name val="Calibri"/>
      <family val="2"/>
      <scheme val="minor"/>
    </font>
    <font>
      <sz val="11"/>
      <name val="Times New Roman"/>
      <family val="1"/>
      <charset val="204"/>
    </font>
  </fonts>
  <fills count="1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lightDown">
        <fgColor indexed="22"/>
        <bgColor theme="0" tint="-0.14999847407452621"/>
      </patternFill>
    </fill>
    <fill>
      <patternFill patternType="solid">
        <fgColor indexed="42"/>
        <bgColor indexed="64"/>
      </patternFill>
    </fill>
    <fill>
      <patternFill patternType="lightDown">
        <fgColor indexed="22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65"/>
        <bgColor indexed="8"/>
      </patternFill>
    </fill>
    <fill>
      <patternFill patternType="solid">
        <fgColor indexed="11"/>
        <bgColor indexed="11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33"/>
        <bgColor indexed="3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43"/>
      </patternFill>
    </fill>
    <fill>
      <patternFill patternType="solid">
        <fgColor indexed="13"/>
      </patternFill>
    </fill>
    <fill>
      <patternFill patternType="solid">
        <fgColor indexed="43"/>
        <bgColor indexed="57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solid">
        <fgColor indexed="17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indexed="41"/>
        <bgColor indexed="8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371">
    <xf numFmtId="0" fontId="0" fillId="0" borderId="0"/>
    <xf numFmtId="0" fontId="6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49" fontId="27" fillId="0" borderId="0" applyBorder="0">
      <alignment vertical="top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0">
      <protection locked="0"/>
    </xf>
    <xf numFmtId="0" fontId="29" fillId="0" borderId="32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30" fillId="0" borderId="0"/>
    <xf numFmtId="168" fontId="30" fillId="0" borderId="0"/>
    <xf numFmtId="0" fontId="31" fillId="0" borderId="0"/>
    <xf numFmtId="0" fontId="29" fillId="0" borderId="0">
      <protection locked="0"/>
    </xf>
    <xf numFmtId="0" fontId="29" fillId="0" borderId="32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32" fillId="0" borderId="0"/>
    <xf numFmtId="0" fontId="32" fillId="0" borderId="0"/>
    <xf numFmtId="166" fontId="33" fillId="0" borderId="0">
      <alignment vertical="top"/>
    </xf>
    <xf numFmtId="166" fontId="34" fillId="0" borderId="0">
      <alignment vertical="top"/>
    </xf>
    <xf numFmtId="169" fontId="34" fillId="20" borderId="0">
      <alignment vertical="top"/>
    </xf>
    <xf numFmtId="169" fontId="34" fillId="20" borderId="0">
      <alignment vertical="top"/>
    </xf>
    <xf numFmtId="166" fontId="34" fillId="18" borderId="0">
      <alignment vertical="top"/>
    </xf>
    <xf numFmtId="166" fontId="34" fillId="18" borderId="0">
      <alignment vertical="top"/>
    </xf>
    <xf numFmtId="166" fontId="34" fillId="0" borderId="0">
      <alignment vertical="top"/>
    </xf>
    <xf numFmtId="166" fontId="33" fillId="0" borderId="0">
      <alignment vertical="top"/>
    </xf>
    <xf numFmtId="0" fontId="35" fillId="0" borderId="0" applyFont="0" applyFill="0" applyBorder="0" applyAlignment="0"/>
    <xf numFmtId="0" fontId="35" fillId="0" borderId="0" applyFont="0" applyFill="0" applyBorder="0" applyAlignment="0"/>
    <xf numFmtId="0" fontId="36" fillId="0" borderId="0"/>
    <xf numFmtId="0" fontId="36" fillId="0" borderId="0"/>
    <xf numFmtId="170" fontId="37" fillId="24" borderId="33"/>
    <xf numFmtId="171" fontId="38" fillId="0" borderId="0" applyFont="0" applyFill="0" applyBorder="0" applyAlignment="0" applyProtection="0"/>
    <xf numFmtId="172" fontId="38" fillId="0" borderId="0" applyFont="0" applyFill="0" applyBorder="0" applyAlignment="0" applyProtection="0"/>
    <xf numFmtId="170" fontId="39" fillId="0" borderId="33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173" fontId="38" fillId="0" borderId="0" applyFont="0" applyFill="0" applyBorder="0" applyAlignment="0" applyProtection="0"/>
    <xf numFmtId="174" fontId="38" fillId="0" borderId="0" applyFont="0" applyFill="0" applyBorder="0" applyAlignment="0" applyProtection="0"/>
    <xf numFmtId="170" fontId="41" fillId="0" borderId="0"/>
    <xf numFmtId="40" fontId="42" fillId="0" borderId="0" applyFont="0" applyFill="0" applyBorder="0" applyAlignment="0" applyProtection="0"/>
    <xf numFmtId="0" fontId="43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5" fillId="0" borderId="0"/>
    <xf numFmtId="0" fontId="45" fillId="0" borderId="0"/>
    <xf numFmtId="0" fontId="30" fillId="0" borderId="0"/>
    <xf numFmtId="0" fontId="30" fillId="0" borderId="0"/>
    <xf numFmtId="0" fontId="46" fillId="0" borderId="0"/>
    <xf numFmtId="0" fontId="4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4" fontId="47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175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5" fillId="0" borderId="0"/>
    <xf numFmtId="0" fontId="31" fillId="0" borderId="0"/>
    <xf numFmtId="0" fontId="31" fillId="0" borderId="0"/>
    <xf numFmtId="0" fontId="45" fillId="0" borderId="0"/>
    <xf numFmtId="0" fontId="45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5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175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175" fontId="33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6" fontId="32" fillId="25" borderId="29">
      <alignment wrapText="1"/>
      <protection locked="0"/>
    </xf>
    <xf numFmtId="176" fontId="32" fillId="25" borderId="29">
      <alignment wrapText="1"/>
      <protection locked="0"/>
    </xf>
    <xf numFmtId="176" fontId="32" fillId="25" borderId="29">
      <alignment wrapText="1"/>
      <protection locked="0"/>
    </xf>
    <xf numFmtId="176" fontId="32" fillId="25" borderId="29">
      <alignment wrapText="1"/>
      <protection locked="0"/>
    </xf>
    <xf numFmtId="176" fontId="32" fillId="25" borderId="29">
      <alignment wrapText="1"/>
      <protection locked="0"/>
    </xf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4" fontId="47" fillId="0" borderId="0">
      <alignment vertical="center"/>
    </xf>
    <xf numFmtId="0" fontId="31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177" fontId="29" fillId="0" borderId="0">
      <protection locked="0"/>
    </xf>
    <xf numFmtId="0" fontId="29" fillId="0" borderId="32">
      <protection locked="0"/>
    </xf>
    <xf numFmtId="177" fontId="29" fillId="0" borderId="0">
      <protection locked="0"/>
    </xf>
    <xf numFmtId="177" fontId="29" fillId="0" borderId="0">
      <protection locked="0"/>
    </xf>
    <xf numFmtId="0" fontId="31" fillId="0" borderId="0"/>
    <xf numFmtId="0" fontId="31" fillId="0" borderId="0"/>
    <xf numFmtId="178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9" fillId="0" borderId="0"/>
    <xf numFmtId="0" fontId="39" fillId="0" borderId="0"/>
    <xf numFmtId="0" fontId="31" fillId="0" borderId="0"/>
    <xf numFmtId="0" fontId="31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8" fontId="31" fillId="0" borderId="0"/>
    <xf numFmtId="168" fontId="31" fillId="0" borderId="0"/>
    <xf numFmtId="0" fontId="30" fillId="0" borderId="0"/>
    <xf numFmtId="0" fontId="30" fillId="0" borderId="0"/>
    <xf numFmtId="175" fontId="33" fillId="0" borderId="0">
      <alignment vertical="top"/>
    </xf>
    <xf numFmtId="175" fontId="33" fillId="0" borderId="0">
      <alignment vertical="top"/>
    </xf>
    <xf numFmtId="0" fontId="30" fillId="0" borderId="0"/>
    <xf numFmtId="0" fontId="30" fillId="0" borderId="0"/>
    <xf numFmtId="178" fontId="30" fillId="0" borderId="0"/>
    <xf numFmtId="0" fontId="31" fillId="0" borderId="0"/>
    <xf numFmtId="0" fontId="31" fillId="0" borderId="0"/>
    <xf numFmtId="168" fontId="31" fillId="0" borderId="0"/>
    <xf numFmtId="168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168" fontId="31" fillId="0" borderId="0"/>
    <xf numFmtId="168" fontId="31" fillId="0" borderId="0"/>
    <xf numFmtId="0" fontId="31" fillId="0" borderId="0"/>
    <xf numFmtId="0" fontId="31" fillId="0" borderId="0"/>
    <xf numFmtId="0" fontId="31" fillId="0" borderId="0"/>
    <xf numFmtId="178" fontId="31" fillId="0" borderId="0"/>
    <xf numFmtId="4" fontId="47" fillId="0" borderId="0">
      <alignment vertical="center"/>
    </xf>
    <xf numFmtId="0" fontId="31" fillId="0" borderId="0"/>
    <xf numFmtId="0" fontId="31" fillId="0" borderId="0"/>
    <xf numFmtId="168" fontId="31" fillId="0" borderId="0"/>
    <xf numFmtId="168" fontId="31" fillId="0" borderId="0"/>
    <xf numFmtId="0" fontId="31" fillId="0" borderId="0"/>
    <xf numFmtId="0" fontId="31" fillId="0" borderId="0"/>
    <xf numFmtId="175" fontId="33" fillId="0" borderId="0">
      <alignment vertical="top"/>
    </xf>
    <xf numFmtId="178" fontId="30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46" fillId="0" borderId="0"/>
    <xf numFmtId="0" fontId="4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0" fontId="30" fillId="0" borderId="0"/>
    <xf numFmtId="0" fontId="30" fillId="0" borderId="0"/>
    <xf numFmtId="175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4" fontId="47" fillId="0" borderId="0">
      <alignment vertical="center"/>
    </xf>
    <xf numFmtId="0" fontId="31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175" fontId="33" fillId="0" borderId="0">
      <alignment vertical="top"/>
    </xf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175" fontId="33" fillId="0" borderId="0">
      <alignment vertical="top"/>
    </xf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4" fontId="47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175" fontId="3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5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175" fontId="33" fillId="0" borderId="0">
      <alignment vertical="top"/>
    </xf>
    <xf numFmtId="0" fontId="30" fillId="0" borderId="0"/>
    <xf numFmtId="0" fontId="30" fillId="0" borderId="0"/>
    <xf numFmtId="175" fontId="33" fillId="0" borderId="0">
      <alignment vertical="top"/>
    </xf>
    <xf numFmtId="0" fontId="31" fillId="0" borderId="0"/>
    <xf numFmtId="0" fontId="31" fillId="0" borderId="0"/>
    <xf numFmtId="4" fontId="47" fillId="0" borderId="0">
      <alignment vertical="center"/>
    </xf>
    <xf numFmtId="178" fontId="30" fillId="0" borderId="0"/>
    <xf numFmtId="4" fontId="47" fillId="0" borderId="0">
      <alignment vertical="center"/>
    </xf>
    <xf numFmtId="178" fontId="30" fillId="0" borderId="0"/>
    <xf numFmtId="178" fontId="30" fillId="0" borderId="0"/>
    <xf numFmtId="178" fontId="30" fillId="0" borderId="0"/>
    <xf numFmtId="178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4" fontId="47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168" fontId="31" fillId="0" borderId="0"/>
    <xf numFmtId="168" fontId="31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168" fontId="31" fillId="0" borderId="0"/>
    <xf numFmtId="168" fontId="31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4" fontId="47" fillId="0" borderId="0">
      <alignment vertical="center"/>
    </xf>
    <xf numFmtId="0" fontId="31" fillId="0" borderId="0"/>
    <xf numFmtId="0" fontId="31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175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0" fontId="30" fillId="0" borderId="0"/>
    <xf numFmtId="0" fontId="30" fillId="0" borderId="0"/>
    <xf numFmtId="0" fontId="31" fillId="0" borderId="0"/>
    <xf numFmtId="0" fontId="31" fillId="0" borderId="0"/>
    <xf numFmtId="168" fontId="31" fillId="0" borderId="0"/>
    <xf numFmtId="168" fontId="31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" fontId="47" fillId="0" borderId="0">
      <alignment vertical="center"/>
    </xf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175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8" fontId="31" fillId="0" borderId="0"/>
    <xf numFmtId="168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8" fontId="31" fillId="0" borderId="0"/>
    <xf numFmtId="168" fontId="31" fillId="0" borderId="0"/>
    <xf numFmtId="0" fontId="31" fillId="0" borderId="0"/>
    <xf numFmtId="0" fontId="31" fillId="0" borderId="0"/>
    <xf numFmtId="175" fontId="3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46" fillId="0" borderId="0"/>
    <xf numFmtId="0" fontId="4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175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175" fontId="33" fillId="0" borderId="0">
      <alignment vertical="top"/>
    </xf>
    <xf numFmtId="175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175" fontId="33" fillId="0" borderId="0">
      <alignment vertical="top"/>
    </xf>
    <xf numFmtId="0" fontId="31" fillId="0" borderId="0"/>
    <xf numFmtId="0" fontId="31" fillId="0" borderId="0"/>
    <xf numFmtId="0" fontId="39" fillId="0" borderId="0"/>
    <xf numFmtId="0" fontId="39" fillId="0" borderId="0"/>
    <xf numFmtId="0" fontId="31" fillId="0" borderId="0"/>
    <xf numFmtId="0" fontId="31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" fontId="47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175" fontId="3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4" fontId="47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" fontId="47" fillId="0" borderId="0">
      <alignment vertical="center"/>
    </xf>
    <xf numFmtId="175" fontId="33" fillId="0" borderId="0">
      <alignment vertical="top"/>
    </xf>
    <xf numFmtId="0" fontId="31" fillId="0" borderId="0"/>
    <xf numFmtId="0" fontId="31" fillId="0" borderId="0"/>
    <xf numFmtId="179" fontId="30" fillId="0" borderId="0"/>
    <xf numFmtId="179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8" fontId="31" fillId="0" borderId="0"/>
    <xf numFmtId="168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48" fillId="0" borderId="0"/>
    <xf numFmtId="0" fontId="48" fillId="0" borderId="0"/>
    <xf numFmtId="4" fontId="47" fillId="0" borderId="0">
      <alignment vertical="center"/>
    </xf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4" fontId="47" fillId="0" borderId="0">
      <alignment vertical="center"/>
    </xf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0" fontId="30" fillId="0" borderId="0"/>
    <xf numFmtId="0" fontId="30" fillId="0" borderId="0"/>
    <xf numFmtId="0" fontId="38" fillId="0" borderId="0"/>
    <xf numFmtId="0" fontId="3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" fontId="47" fillId="0" borderId="0">
      <alignment vertical="center"/>
    </xf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168" fontId="31" fillId="0" borderId="0"/>
    <xf numFmtId="168" fontId="31" fillId="0" borderId="0"/>
    <xf numFmtId="0" fontId="31" fillId="0" borderId="0"/>
    <xf numFmtId="0" fontId="31" fillId="0" borderId="0"/>
    <xf numFmtId="178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4" fontId="47" fillId="0" borderId="0">
      <alignment vertical="center"/>
    </xf>
    <xf numFmtId="0" fontId="38" fillId="0" borderId="0"/>
    <xf numFmtId="0" fontId="38" fillId="0" borderId="0"/>
    <xf numFmtId="0" fontId="31" fillId="0" borderId="0"/>
    <xf numFmtId="0" fontId="31" fillId="0" borderId="0"/>
    <xf numFmtId="0" fontId="31" fillId="0" borderId="0"/>
    <xf numFmtId="168" fontId="31" fillId="0" borderId="0"/>
    <xf numFmtId="168" fontId="31" fillId="0" borderId="0"/>
    <xf numFmtId="180" fontId="38" fillId="0" borderId="0" applyFont="0" applyFill="0" applyBorder="0" applyAlignment="0" applyProtection="0"/>
    <xf numFmtId="0" fontId="50" fillId="0" borderId="32">
      <protection locked="0"/>
    </xf>
    <xf numFmtId="0" fontId="29" fillId="0" borderId="32">
      <protection locked="0"/>
    </xf>
    <xf numFmtId="0" fontId="50" fillId="0" borderId="32">
      <protection locked="0"/>
    </xf>
    <xf numFmtId="0" fontId="50" fillId="0" borderId="32">
      <protection locked="0"/>
    </xf>
    <xf numFmtId="0" fontId="50" fillId="0" borderId="32">
      <protection locked="0"/>
    </xf>
    <xf numFmtId="0" fontId="50" fillId="0" borderId="32">
      <protection locked="0"/>
    </xf>
    <xf numFmtId="0" fontId="29" fillId="0" borderId="32">
      <protection locked="0"/>
    </xf>
    <xf numFmtId="0" fontId="29" fillId="0" borderId="32">
      <protection locked="0"/>
    </xf>
    <xf numFmtId="0" fontId="29" fillId="0" borderId="32">
      <protection locked="0"/>
    </xf>
    <xf numFmtId="0" fontId="29" fillId="0" borderId="32">
      <protection locked="0"/>
    </xf>
    <xf numFmtId="0" fontId="29" fillId="0" borderId="32">
      <protection locked="0"/>
    </xf>
    <xf numFmtId="0" fontId="29" fillId="0" borderId="32">
      <protection locked="0"/>
    </xf>
    <xf numFmtId="0" fontId="29" fillId="0" borderId="32">
      <protection locked="0"/>
    </xf>
    <xf numFmtId="0" fontId="29" fillId="0" borderId="32">
      <protection locked="0"/>
    </xf>
    <xf numFmtId="0" fontId="29" fillId="0" borderId="32">
      <protection locked="0"/>
    </xf>
    <xf numFmtId="0" fontId="29" fillId="0" borderId="32">
      <protection locked="0"/>
    </xf>
    <xf numFmtId="0" fontId="29" fillId="0" borderId="32">
      <protection locked="0"/>
    </xf>
    <xf numFmtId="0" fontId="29" fillId="0" borderId="32">
      <protection locked="0"/>
    </xf>
    <xf numFmtId="0" fontId="29" fillId="0" borderId="32">
      <protection locked="0"/>
    </xf>
    <xf numFmtId="0" fontId="29" fillId="0" borderId="32">
      <protection locked="0"/>
    </xf>
    <xf numFmtId="0" fontId="29" fillId="0" borderId="32">
      <protection locked="0"/>
    </xf>
    <xf numFmtId="0" fontId="29" fillId="0" borderId="32">
      <protection locked="0"/>
    </xf>
    <xf numFmtId="0" fontId="29" fillId="0" borderId="32">
      <protection locked="0"/>
    </xf>
    <xf numFmtId="0" fontId="50" fillId="0" borderId="32">
      <protection locked="0"/>
    </xf>
    <xf numFmtId="0" fontId="29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44" fontId="50" fillId="0" borderId="0">
      <protection locked="0"/>
    </xf>
    <xf numFmtId="0" fontId="29" fillId="0" borderId="0">
      <protection locked="0"/>
    </xf>
    <xf numFmtId="44" fontId="29" fillId="0" borderId="0">
      <protection locked="0"/>
    </xf>
    <xf numFmtId="0" fontId="29" fillId="0" borderId="0">
      <protection locked="0"/>
    </xf>
    <xf numFmtId="44" fontId="29" fillId="0" borderId="0">
      <protection locked="0"/>
    </xf>
    <xf numFmtId="44" fontId="29" fillId="0" borderId="0">
      <protection locked="0"/>
    </xf>
    <xf numFmtId="44" fontId="50" fillId="0" borderId="0">
      <protection locked="0"/>
    </xf>
    <xf numFmtId="0" fontId="29" fillId="0" borderId="0">
      <protection locked="0"/>
    </xf>
    <xf numFmtId="44" fontId="29" fillId="0" borderId="0">
      <protection locked="0"/>
    </xf>
    <xf numFmtId="0" fontId="29" fillId="0" borderId="0">
      <protection locked="0"/>
    </xf>
    <xf numFmtId="44" fontId="29" fillId="0" borderId="0">
      <protection locked="0"/>
    </xf>
    <xf numFmtId="44" fontId="29" fillId="0" borderId="0">
      <protection locked="0"/>
    </xf>
    <xf numFmtId="44" fontId="50" fillId="0" borderId="0">
      <protection locked="0"/>
    </xf>
    <xf numFmtId="0" fontId="29" fillId="0" borderId="0">
      <protection locked="0"/>
    </xf>
    <xf numFmtId="44" fontId="29" fillId="0" borderId="0">
      <protection locked="0"/>
    </xf>
    <xf numFmtId="0" fontId="29" fillId="0" borderId="0">
      <protection locked="0"/>
    </xf>
    <xf numFmtId="44" fontId="29" fillId="0" borderId="0">
      <protection locked="0"/>
    </xf>
    <xf numFmtId="44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29" fillId="0" borderId="32">
      <protection locked="0"/>
    </xf>
    <xf numFmtId="0" fontId="50" fillId="0" borderId="32">
      <protection locked="0"/>
    </xf>
    <xf numFmtId="0" fontId="50" fillId="0" borderId="32">
      <protection locked="0"/>
    </xf>
    <xf numFmtId="0" fontId="50" fillId="0" borderId="32">
      <protection locked="0"/>
    </xf>
    <xf numFmtId="0" fontId="50" fillId="0" borderId="32">
      <protection locked="0"/>
    </xf>
    <xf numFmtId="0" fontId="29" fillId="0" borderId="32">
      <protection locked="0"/>
    </xf>
    <xf numFmtId="181" fontId="12" fillId="0" borderId="0">
      <alignment horizontal="center"/>
    </xf>
    <xf numFmtId="0" fontId="52" fillId="0" borderId="0">
      <protection locked="0"/>
    </xf>
    <xf numFmtId="0" fontId="52" fillId="0" borderId="0">
      <protection locked="0"/>
    </xf>
    <xf numFmtId="0" fontId="53" fillId="26" borderId="0"/>
    <xf numFmtId="0" fontId="53" fillId="26" borderId="0"/>
    <xf numFmtId="0" fontId="54" fillId="27" borderId="4" applyNumberFormat="0" applyFill="0" applyBorder="0" applyAlignment="0">
      <alignment horizontal="left"/>
    </xf>
    <xf numFmtId="0" fontId="54" fillId="27" borderId="4" applyNumberFormat="0" applyFill="0" applyBorder="0" applyAlignment="0">
      <alignment horizontal="left"/>
    </xf>
    <xf numFmtId="0" fontId="54" fillId="27" borderId="4" applyNumberFormat="0" applyFill="0" applyBorder="0" applyAlignment="0">
      <alignment horizontal="left"/>
    </xf>
    <xf numFmtId="0" fontId="54" fillId="27" borderId="4" applyNumberFormat="0" applyFill="0" applyBorder="0" applyAlignment="0">
      <alignment horizontal="left"/>
    </xf>
    <xf numFmtId="0" fontId="54" fillId="27" borderId="4" applyNumberFormat="0" applyFill="0" applyBorder="0" applyAlignment="0">
      <alignment horizontal="left"/>
    </xf>
    <xf numFmtId="0" fontId="54" fillId="27" borderId="4" applyNumberFormat="0" applyFill="0" applyBorder="0" applyAlignment="0">
      <alignment horizontal="left"/>
    </xf>
    <xf numFmtId="0" fontId="55" fillId="27" borderId="0" applyNumberFormat="0" applyFill="0" applyBorder="0" applyAlignment="0"/>
    <xf numFmtId="0" fontId="55" fillId="27" borderId="0" applyNumberFormat="0" applyFill="0" applyBorder="0" applyAlignment="0"/>
    <xf numFmtId="0" fontId="56" fillId="28" borderId="4" applyNumberFormat="0" applyFill="0" applyBorder="0" applyAlignment="0">
      <alignment horizontal="left"/>
    </xf>
    <xf numFmtId="0" fontId="56" fillId="28" borderId="4" applyNumberFormat="0" applyFill="0" applyBorder="0" applyAlignment="0">
      <alignment horizontal="left"/>
    </xf>
    <xf numFmtId="0" fontId="56" fillId="28" borderId="4" applyNumberFormat="0" applyFill="0" applyBorder="0" applyAlignment="0">
      <alignment horizontal="left"/>
    </xf>
    <xf numFmtId="0" fontId="56" fillId="28" borderId="4" applyNumberFormat="0" applyFill="0" applyBorder="0" applyAlignment="0">
      <alignment horizontal="left"/>
    </xf>
    <xf numFmtId="0" fontId="56" fillId="28" borderId="4" applyNumberFormat="0" applyFill="0" applyBorder="0" applyAlignment="0">
      <alignment horizontal="left"/>
    </xf>
    <xf numFmtId="0" fontId="56" fillId="28" borderId="4" applyNumberFormat="0" applyFill="0" applyBorder="0" applyAlignment="0">
      <alignment horizontal="left"/>
    </xf>
    <xf numFmtId="0" fontId="57" fillId="29" borderId="0" applyNumberFormat="0" applyFill="0" applyBorder="0" applyAlignment="0"/>
    <xf numFmtId="0" fontId="57" fillId="29" borderId="0" applyNumberFormat="0" applyFill="0" applyBorder="0" applyAlignment="0"/>
    <xf numFmtId="0" fontId="58" fillId="0" borderId="0" applyNumberFormat="0" applyFill="0" applyBorder="0" applyAlignment="0"/>
    <xf numFmtId="0" fontId="58" fillId="0" borderId="0" applyNumberFormat="0" applyFill="0" applyBorder="0" applyAlignment="0"/>
    <xf numFmtId="0" fontId="59" fillId="0" borderId="34" applyNumberFormat="0" applyFill="0" applyBorder="0" applyAlignment="0">
      <alignment horizontal="left"/>
    </xf>
    <xf numFmtId="0" fontId="59" fillId="0" borderId="34" applyNumberFormat="0" applyFill="0" applyBorder="0" applyAlignment="0">
      <alignment horizontal="left"/>
    </xf>
    <xf numFmtId="0" fontId="60" fillId="30" borderId="35" applyNumberFormat="0" applyFill="0" applyBorder="0" applyAlignment="0">
      <alignment horizontal="centerContinuous"/>
    </xf>
    <xf numFmtId="0" fontId="60" fillId="30" borderId="35" applyNumberFormat="0" applyFill="0" applyBorder="0" applyAlignment="0">
      <alignment horizontal="centerContinuous"/>
    </xf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31" borderId="36" applyNumberFormat="0" applyFill="0" applyBorder="0" applyAlignment="0"/>
    <xf numFmtId="0" fontId="61" fillId="31" borderId="36" applyNumberFormat="0" applyFill="0" applyBorder="0" applyAlignment="0"/>
    <xf numFmtId="0" fontId="62" fillId="0" borderId="34" applyNumberFormat="0" applyFill="0" applyBorder="0" applyAlignment="0"/>
    <xf numFmtId="0" fontId="62" fillId="0" borderId="34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52" fillId="0" borderId="0">
      <protection locked="0"/>
    </xf>
    <xf numFmtId="0" fontId="52" fillId="0" borderId="0">
      <protection locked="0"/>
    </xf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3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3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3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3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3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3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3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3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3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3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3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3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7" fillId="52" borderId="0" applyNumberFormat="0" applyBorder="0" applyAlignment="0" applyProtection="0"/>
    <xf numFmtId="0" fontId="67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7" fillId="52" borderId="0" applyNumberFormat="0" applyBorder="0" applyAlignment="0" applyProtection="0"/>
    <xf numFmtId="0" fontId="67" fillId="52" borderId="0" applyNumberFormat="0" applyBorder="0" applyAlignment="0" applyProtection="0"/>
    <xf numFmtId="0" fontId="66" fillId="52" borderId="0" applyNumberFormat="0" applyBorder="0" applyAlignment="0" applyProtection="0"/>
    <xf numFmtId="0" fontId="67" fillId="52" borderId="0" applyNumberFormat="0" applyBorder="0" applyAlignment="0" applyProtection="0"/>
    <xf numFmtId="0" fontId="67" fillId="52" borderId="0" applyNumberFormat="0" applyBorder="0" applyAlignment="0" applyProtection="0"/>
    <xf numFmtId="0" fontId="67" fillId="52" borderId="0" applyNumberFormat="0" applyBorder="0" applyAlignment="0" applyProtection="0"/>
    <xf numFmtId="0" fontId="67" fillId="52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6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5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6" fillId="46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66" fillId="53" borderId="0" applyNumberFormat="0" applyBorder="0" applyAlignment="0" applyProtection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7" fillId="54" borderId="0" applyNumberFormat="0" applyBorder="0" applyAlignment="0" applyProtection="0"/>
    <xf numFmtId="0" fontId="67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7" fillId="54" borderId="0" applyNumberFormat="0" applyBorder="0" applyAlignment="0" applyProtection="0"/>
    <xf numFmtId="0" fontId="67" fillId="54" borderId="0" applyNumberFormat="0" applyBorder="0" applyAlignment="0" applyProtection="0"/>
    <xf numFmtId="0" fontId="66" fillId="54" borderId="0" applyNumberFormat="0" applyBorder="0" applyAlignment="0" applyProtection="0"/>
    <xf numFmtId="0" fontId="67" fillId="54" borderId="0" applyNumberFormat="0" applyBorder="0" applyAlignment="0" applyProtection="0"/>
    <xf numFmtId="0" fontId="67" fillId="54" borderId="0" applyNumberFormat="0" applyBorder="0" applyAlignment="0" applyProtection="0"/>
    <xf numFmtId="0" fontId="67" fillId="54" borderId="0" applyNumberFormat="0" applyBorder="0" applyAlignment="0" applyProtection="0"/>
    <xf numFmtId="0" fontId="67" fillId="54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7" fillId="55" borderId="0" applyNumberFormat="0" applyBorder="0" applyAlignment="0" applyProtection="0"/>
    <xf numFmtId="0" fontId="67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7" fillId="55" borderId="0" applyNumberFormat="0" applyBorder="0" applyAlignment="0" applyProtection="0"/>
    <xf numFmtId="0" fontId="67" fillId="55" borderId="0" applyNumberFormat="0" applyBorder="0" applyAlignment="0" applyProtection="0"/>
    <xf numFmtId="0" fontId="66" fillId="55" borderId="0" applyNumberFormat="0" applyBorder="0" applyAlignment="0" applyProtection="0"/>
    <xf numFmtId="0" fontId="67" fillId="55" borderId="0" applyNumberFormat="0" applyBorder="0" applyAlignment="0" applyProtection="0"/>
    <xf numFmtId="0" fontId="67" fillId="55" borderId="0" applyNumberFormat="0" applyBorder="0" applyAlignment="0" applyProtection="0"/>
    <xf numFmtId="0" fontId="67" fillId="55" borderId="0" applyNumberFormat="0" applyBorder="0" applyAlignment="0" applyProtection="0"/>
    <xf numFmtId="0" fontId="67" fillId="55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182" fontId="68" fillId="0" borderId="0" applyFont="0" applyFill="0" applyBorder="0">
      <alignment horizontal="center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4" fontId="65" fillId="0" borderId="1">
      <alignment horizontal="right" vertical="top"/>
    </xf>
    <xf numFmtId="0" fontId="69" fillId="0" borderId="0">
      <alignment horizontal="right"/>
    </xf>
    <xf numFmtId="0" fontId="69" fillId="0" borderId="0">
      <alignment horizontal="right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83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0" fontId="66" fillId="60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2" borderId="0" applyNumberFormat="0" applyBorder="0" applyAlignment="0" applyProtection="0"/>
    <xf numFmtId="0" fontId="71" fillId="62" borderId="0" applyNumberFormat="0" applyBorder="0" applyAlignment="0" applyProtection="0"/>
    <xf numFmtId="0" fontId="72" fillId="63" borderId="0" applyNumberFormat="0" applyBorder="0" applyAlignment="0" applyProtection="0"/>
    <xf numFmtId="0" fontId="72" fillId="63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66" fillId="60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4" borderId="0" applyNumberFormat="0" applyBorder="0" applyAlignment="0" applyProtection="0"/>
    <xf numFmtId="0" fontId="73" fillId="60" borderId="0" applyNumberFormat="0" applyBorder="0" applyAlignment="0" applyProtection="0"/>
    <xf numFmtId="0" fontId="66" fillId="65" borderId="0" applyNumberFormat="0" applyBorder="0" applyAlignment="0" applyProtection="0"/>
    <xf numFmtId="0" fontId="71" fillId="66" borderId="0" applyNumberFormat="0" applyBorder="0" applyAlignment="0" applyProtection="0"/>
    <xf numFmtId="0" fontId="71" fillId="66" borderId="0" applyNumberFormat="0" applyBorder="0" applyAlignment="0" applyProtection="0"/>
    <xf numFmtId="0" fontId="71" fillId="67" borderId="0" applyNumberFormat="0" applyBorder="0" applyAlignment="0" applyProtection="0"/>
    <xf numFmtId="0" fontId="71" fillId="67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66" fillId="65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2" fillId="69" borderId="0" applyNumberFormat="0" applyBorder="0" applyAlignment="0" applyProtection="0"/>
    <xf numFmtId="0" fontId="73" fillId="65" borderId="0" applyNumberFormat="0" applyBorder="0" applyAlignment="0" applyProtection="0"/>
    <xf numFmtId="0" fontId="66" fillId="70" borderId="0" applyNumberFormat="0" applyBorder="0" applyAlignment="0" applyProtection="0"/>
    <xf numFmtId="0" fontId="71" fillId="71" borderId="0" applyNumberFormat="0" applyBorder="0" applyAlignment="0" applyProtection="0"/>
    <xf numFmtId="0" fontId="71" fillId="71" borderId="0" applyNumberFormat="0" applyBorder="0" applyAlignment="0" applyProtection="0"/>
    <xf numFmtId="0" fontId="71" fillId="72" borderId="0" applyNumberFormat="0" applyBorder="0" applyAlignment="0" applyProtection="0"/>
    <xf numFmtId="0" fontId="71" fillId="72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66" fillId="70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73" fillId="70" borderId="0" applyNumberFormat="0" applyBorder="0" applyAlignment="0" applyProtection="0"/>
    <xf numFmtId="0" fontId="66" fillId="53" borderId="0" applyNumberFormat="0" applyBorder="0" applyAlignment="0" applyProtection="0"/>
    <xf numFmtId="0" fontId="71" fillId="72" borderId="0" applyNumberFormat="0" applyBorder="0" applyAlignment="0" applyProtection="0"/>
    <xf numFmtId="0" fontId="71" fillId="72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66" fillId="5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2" fillId="73" borderId="0" applyNumberFormat="0" applyBorder="0" applyAlignment="0" applyProtection="0"/>
    <xf numFmtId="0" fontId="73" fillId="53" borderId="0" applyNumberFormat="0" applyBorder="0" applyAlignment="0" applyProtection="0"/>
    <xf numFmtId="0" fontId="66" fillId="54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2" borderId="0" applyNumberFormat="0" applyBorder="0" applyAlignment="0" applyProtection="0"/>
    <xf numFmtId="0" fontId="71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66" fillId="5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2" fillId="74" borderId="0" applyNumberFormat="0" applyBorder="0" applyAlignment="0" applyProtection="0"/>
    <xf numFmtId="0" fontId="73" fillId="54" borderId="0" applyNumberFormat="0" applyBorder="0" applyAlignment="0" applyProtection="0"/>
    <xf numFmtId="0" fontId="66" fillId="75" borderId="0" applyNumberFormat="0" applyBorder="0" applyAlignment="0" applyProtection="0"/>
    <xf numFmtId="0" fontId="71" fillId="76" borderId="0" applyNumberFormat="0" applyBorder="0" applyAlignment="0" applyProtection="0"/>
    <xf numFmtId="0" fontId="71" fillId="76" borderId="0" applyNumberFormat="0" applyBorder="0" applyAlignment="0" applyProtection="0"/>
    <xf numFmtId="0" fontId="71" fillId="67" borderId="0" applyNumberFormat="0" applyBorder="0" applyAlignment="0" applyProtection="0"/>
    <xf numFmtId="0" fontId="71" fillId="67" borderId="0" applyNumberFormat="0" applyBorder="0" applyAlignment="0" applyProtection="0"/>
    <xf numFmtId="0" fontId="72" fillId="77" borderId="0" applyNumberFormat="0" applyBorder="0" applyAlignment="0" applyProtection="0"/>
    <xf numFmtId="0" fontId="72" fillId="77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66" fillId="75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2" fillId="78" borderId="0" applyNumberFormat="0" applyBorder="0" applyAlignment="0" applyProtection="0"/>
    <xf numFmtId="0" fontId="73" fillId="75" borderId="0" applyNumberFormat="0" applyBorder="0" applyAlignment="0" applyProtection="0"/>
    <xf numFmtId="185" fontId="74" fillId="79" borderId="0">
      <alignment horizontal="center" vertical="center"/>
    </xf>
    <xf numFmtId="186" fontId="75" fillId="0" borderId="17" applyFont="0" applyFill="0">
      <alignment horizontal="right" vertical="center"/>
      <protection locked="0"/>
    </xf>
    <xf numFmtId="186" fontId="75" fillId="0" borderId="17" applyFont="0" applyFill="0">
      <alignment horizontal="right" vertical="center"/>
      <protection locked="0"/>
    </xf>
    <xf numFmtId="187" fontId="32" fillId="0" borderId="0" applyFont="0" applyFill="0" applyBorder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79" fillId="0" borderId="0"/>
    <xf numFmtId="170" fontId="39" fillId="0" borderId="33">
      <protection locked="0"/>
    </xf>
    <xf numFmtId="190" fontId="38" fillId="0" borderId="0" applyFont="0" applyFill="0" applyBorder="0" applyAlignment="0" applyProtection="0"/>
    <xf numFmtId="191" fontId="38" fillId="0" borderId="0" applyFont="0" applyFill="0" applyBorder="0" applyAlignment="0" applyProtection="0"/>
    <xf numFmtId="192" fontId="80" fillId="0" borderId="0">
      <alignment horizontal="left"/>
    </xf>
    <xf numFmtId="186" fontId="75" fillId="0" borderId="0" applyFont="0" applyBorder="0" applyProtection="0">
      <alignment vertical="center"/>
    </xf>
    <xf numFmtId="185" fontId="32" fillId="0" borderId="0" applyNumberFormat="0" applyFont="0" applyAlignment="0">
      <alignment horizontal="center"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39" fontId="82" fillId="20" borderId="0" applyNumberFormat="0" applyBorder="0">
      <alignment vertical="center"/>
    </xf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5" fillId="80" borderId="0"/>
    <xf numFmtId="0" fontId="85" fillId="80" borderId="0"/>
    <xf numFmtId="0" fontId="86" fillId="80" borderId="0"/>
    <xf numFmtId="0" fontId="86" fillId="80" borderId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9" fillId="0" borderId="0">
      <alignment horizontal="left"/>
    </xf>
    <xf numFmtId="0" fontId="39" fillId="0" borderId="0">
      <alignment horizontal="left"/>
    </xf>
    <xf numFmtId="38" fontId="88" fillId="0" borderId="0" applyNumberFormat="0" applyFill="0" applyBorder="0" applyAlignment="0" applyProtection="0">
      <alignment horizontal="right"/>
      <protection locked="0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93" fontId="90" fillId="0" borderId="0" applyFont="0" applyFill="0" applyBorder="0" applyAlignment="0" applyProtection="0"/>
    <xf numFmtId="0" fontId="91" fillId="0" borderId="0"/>
    <xf numFmtId="0" fontId="92" fillId="0" borderId="0" applyFill="0" applyBorder="0" applyAlignment="0"/>
    <xf numFmtId="194" fontId="93" fillId="0" borderId="0" applyFill="0" applyBorder="0" applyAlignment="0"/>
    <xf numFmtId="0" fontId="92" fillId="0" borderId="0" applyFill="0" applyBorder="0" applyAlignment="0"/>
    <xf numFmtId="170" fontId="93" fillId="0" borderId="0" applyFill="0" applyBorder="0" applyAlignment="0"/>
    <xf numFmtId="164" fontId="93" fillId="0" borderId="0" applyFill="0" applyBorder="0" applyAlignment="0"/>
    <xf numFmtId="195" fontId="93" fillId="0" borderId="0" applyFill="0" applyBorder="0" applyAlignment="0"/>
    <xf numFmtId="196" fontId="93" fillId="0" borderId="0" applyFill="0" applyBorder="0" applyAlignment="0"/>
    <xf numFmtId="194" fontId="93" fillId="0" borderId="0" applyFill="0" applyBorder="0" applyAlignment="0"/>
    <xf numFmtId="197" fontId="93" fillId="0" borderId="0" applyFill="0" applyBorder="0" applyAlignment="0"/>
    <xf numFmtId="170" fontId="93" fillId="0" borderId="0" applyFill="0" applyBorder="0" applyAlignment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187" fontId="95" fillId="21" borderId="1">
      <alignment vertical="center"/>
    </xf>
    <xf numFmtId="187" fontId="82" fillId="21" borderId="1">
      <alignment vertical="center"/>
    </xf>
    <xf numFmtId="187" fontId="82" fillId="21" borderId="1">
      <alignment vertical="center"/>
    </xf>
    <xf numFmtId="187" fontId="95" fillId="21" borderId="1">
      <alignment vertical="center"/>
    </xf>
    <xf numFmtId="187" fontId="95" fillId="21" borderId="1">
      <alignment vertical="center"/>
    </xf>
    <xf numFmtId="187" fontId="95" fillId="21" borderId="1">
      <alignment vertical="center"/>
    </xf>
    <xf numFmtId="187" fontId="95" fillId="21" borderId="1">
      <alignment vertical="center"/>
    </xf>
    <xf numFmtId="187" fontId="82" fillId="21" borderId="1">
      <alignment vertical="center"/>
    </xf>
    <xf numFmtId="187" fontId="82" fillId="21" borderId="1">
      <alignment vertical="center"/>
    </xf>
    <xf numFmtId="187" fontId="82" fillId="21" borderId="1">
      <alignment vertical="center"/>
    </xf>
    <xf numFmtId="187" fontId="82" fillId="21" borderId="1">
      <alignment vertical="center"/>
    </xf>
    <xf numFmtId="187" fontId="82" fillId="21" borderId="1">
      <alignment vertical="center"/>
    </xf>
    <xf numFmtId="187" fontId="82" fillId="21" borderId="1">
      <alignment vertical="center"/>
    </xf>
    <xf numFmtId="187" fontId="82" fillId="21" borderId="1">
      <alignment vertical="center"/>
    </xf>
    <xf numFmtId="187" fontId="82" fillId="21" borderId="1">
      <alignment vertical="center"/>
    </xf>
    <xf numFmtId="187" fontId="82" fillId="21" borderId="1">
      <alignment vertical="center"/>
    </xf>
    <xf numFmtId="187" fontId="82" fillId="21" borderId="1">
      <alignment vertical="center"/>
    </xf>
    <xf numFmtId="187" fontId="82" fillId="21" borderId="1">
      <alignment vertical="center"/>
    </xf>
    <xf numFmtId="187" fontId="82" fillId="21" borderId="1">
      <alignment vertical="center"/>
    </xf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32" fillId="82" borderId="0" applyNumberFormat="0" applyFont="0" applyBorder="0" applyAlignment="0"/>
    <xf numFmtId="0" fontId="32" fillId="82" borderId="0" applyNumberFormat="0" applyFont="0" applyBorder="0" applyAlignment="0"/>
    <xf numFmtId="0" fontId="96" fillId="0" borderId="37" applyNumberFormat="0" applyAlignment="0">
      <protection locked="0"/>
    </xf>
    <xf numFmtId="0" fontId="97" fillId="0" borderId="36" applyNumberFormat="0" applyFont="0" applyFill="0" applyProtection="0">
      <alignment horizontal="centerContinuous" vertical="center"/>
    </xf>
    <xf numFmtId="0" fontId="97" fillId="0" borderId="36" applyNumberFormat="0" applyFont="0" applyFill="0" applyProtection="0">
      <alignment horizontal="centerContinuous"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37" fontId="98" fillId="83" borderId="38">
      <alignment horizontal="center" vertical="center"/>
    </xf>
    <xf numFmtId="0" fontId="12" fillId="25" borderId="0" applyNumberFormat="0" applyFont="0" applyBorder="0" applyAlignment="0" applyProtection="0"/>
    <xf numFmtId="37" fontId="99" fillId="83" borderId="38">
      <alignment horizontal="center" vertical="center"/>
    </xf>
    <xf numFmtId="37" fontId="99" fillId="83" borderId="38">
      <alignment horizontal="center" vertical="center"/>
    </xf>
    <xf numFmtId="37" fontId="99" fillId="83" borderId="38">
      <alignment horizontal="center" vertical="center"/>
    </xf>
    <xf numFmtId="37" fontId="99" fillId="83" borderId="38">
      <alignment horizontal="center" vertical="center"/>
    </xf>
    <xf numFmtId="37" fontId="99" fillId="83" borderId="38">
      <alignment horizontal="center" vertical="center"/>
    </xf>
    <xf numFmtId="37" fontId="99" fillId="83" borderId="38">
      <alignment horizontal="center" vertical="center"/>
    </xf>
    <xf numFmtId="37" fontId="98" fillId="83" borderId="38">
      <alignment horizontal="center" vertical="center"/>
    </xf>
    <xf numFmtId="0" fontId="12" fillId="25" borderId="0" applyNumberFormat="0" applyFont="0" applyBorder="0" applyAlignment="0" applyProtection="0"/>
    <xf numFmtId="37" fontId="99" fillId="83" borderId="38">
      <alignment horizontal="center" vertical="center"/>
    </xf>
    <xf numFmtId="37" fontId="99" fillId="83" borderId="38">
      <alignment horizontal="center" vertical="center"/>
    </xf>
    <xf numFmtId="37" fontId="99" fillId="83" borderId="38">
      <alignment horizontal="center" vertical="center"/>
    </xf>
    <xf numFmtId="37" fontId="99" fillId="83" borderId="38">
      <alignment horizontal="center" vertical="center"/>
    </xf>
    <xf numFmtId="37" fontId="99" fillId="83" borderId="38">
      <alignment horizontal="center" vertical="center"/>
    </xf>
    <xf numFmtId="37" fontId="99" fillId="83" borderId="38">
      <alignment horizontal="center" vertical="center"/>
    </xf>
    <xf numFmtId="37" fontId="99" fillId="83" borderId="38">
      <alignment horizontal="center" vertical="center"/>
    </xf>
    <xf numFmtId="37" fontId="99" fillId="83" borderId="38">
      <alignment horizontal="center" vertical="center"/>
    </xf>
    <xf numFmtId="37" fontId="99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37" fontId="98" fillId="83" borderId="38">
      <alignment horizontal="center" vertical="center"/>
    </xf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1" fillId="68" borderId="39" applyNumberFormat="0" applyAlignment="0" applyProtection="0"/>
    <xf numFmtId="0" fontId="101" fillId="84" borderId="39" applyNumberFormat="0" applyAlignment="0" applyProtection="0"/>
    <xf numFmtId="0" fontId="101" fillId="84" borderId="39" applyNumberFormat="0" applyAlignment="0" applyProtection="0"/>
    <xf numFmtId="0" fontId="101" fillId="84" borderId="39" applyNumberFormat="0" applyAlignment="0" applyProtection="0"/>
    <xf numFmtId="0" fontId="101" fillId="84" borderId="39" applyNumberFormat="0" applyAlignment="0" applyProtection="0"/>
    <xf numFmtId="0" fontId="101" fillId="68" borderId="39" applyNumberFormat="0" applyAlignment="0" applyProtection="0"/>
    <xf numFmtId="0" fontId="101" fillId="68" borderId="39" applyNumberFormat="0" applyAlignment="0" applyProtection="0"/>
    <xf numFmtId="0" fontId="101" fillId="68" borderId="39" applyNumberFormat="0" applyAlignment="0" applyProtection="0"/>
    <xf numFmtId="0" fontId="101" fillId="84" borderId="39" applyNumberFormat="0" applyAlignment="0" applyProtection="0"/>
    <xf numFmtId="0" fontId="101" fillId="84" borderId="39" applyNumberFormat="0" applyAlignment="0" applyProtection="0"/>
    <xf numFmtId="0" fontId="101" fillId="84" borderId="39" applyNumberFormat="0" applyAlignment="0" applyProtection="0"/>
    <xf numFmtId="0" fontId="101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37" fontId="98" fillId="83" borderId="38">
      <alignment horizontal="center" vertical="center"/>
    </xf>
    <xf numFmtId="0" fontId="102" fillId="0" borderId="38">
      <alignment horizontal="left" vertical="center"/>
    </xf>
    <xf numFmtId="0" fontId="102" fillId="0" borderId="38">
      <alignment horizontal="left" vertical="center"/>
    </xf>
    <xf numFmtId="198" fontId="32" fillId="0" borderId="40" applyFont="0" applyFill="0" applyBorder="0" applyProtection="0">
      <alignment horizontal="center"/>
      <protection locked="0"/>
    </xf>
    <xf numFmtId="0" fontId="97" fillId="0" borderId="0" applyNumberFormat="0" applyFill="0" applyBorder="0" applyProtection="0">
      <alignment horizontal="center" vertical="center"/>
    </xf>
    <xf numFmtId="0" fontId="97" fillId="0" borderId="0" applyNumberFormat="0" applyFill="0" applyBorder="0" applyProtection="0">
      <alignment horizontal="center" vertical="center"/>
    </xf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199" fontId="103" fillId="0" borderId="0" applyFont="0" applyFill="0" applyBorder="0" applyAlignment="0" applyProtection="0"/>
    <xf numFmtId="194" fontId="93" fillId="0" borderId="0" applyFont="0" applyFill="0" applyBorder="0" applyAlignment="0" applyProtection="0"/>
    <xf numFmtId="0" fontId="104" fillId="0" borderId="0" applyFont="0" applyFill="0" applyBorder="0" applyAlignment="0" applyProtection="0"/>
    <xf numFmtId="0" fontId="104" fillId="0" borderId="0" applyFont="0" applyFill="0" applyBorder="0" applyAlignment="0" applyProtection="0"/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/>
    <xf numFmtId="0" fontId="105" fillId="0" borderId="0" applyFont="0" applyFill="0" applyBorder="0" applyAlignment="0" applyProtection="0"/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/>
    <xf numFmtId="0" fontId="105" fillId="0" borderId="0" applyFont="0" applyFill="0" applyBorder="0" applyAlignment="0" applyProtection="0"/>
    <xf numFmtId="200" fontId="53" fillId="0" borderId="0" applyFont="0" applyFill="0" applyBorder="0" applyAlignment="0" applyProtection="0"/>
    <xf numFmtId="3" fontId="106" fillId="0" borderId="0" applyFont="0" applyFill="0" applyBorder="0" applyAlignment="0" applyProtection="0"/>
    <xf numFmtId="3" fontId="107" fillId="0" borderId="0" applyFont="0" applyFill="0" applyBorder="0" applyAlignment="0" applyProtection="0"/>
    <xf numFmtId="0" fontId="108" fillId="0" borderId="0"/>
    <xf numFmtId="0" fontId="10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2" fillId="0" borderId="0">
      <alignment horizontal="left" indent="3"/>
    </xf>
    <xf numFmtId="0" fontId="82" fillId="0" borderId="0">
      <alignment horizontal="left" indent="3"/>
    </xf>
    <xf numFmtId="0" fontId="82" fillId="0" borderId="0">
      <alignment horizontal="left" indent="5"/>
    </xf>
    <xf numFmtId="0" fontId="82" fillId="0" borderId="0">
      <alignment horizontal="left" indent="5"/>
    </xf>
    <xf numFmtId="170" fontId="37" fillId="24" borderId="33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170" fontId="93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37" fontId="36" fillId="0" borderId="41" applyFont="0" applyFill="0" applyBorder="0"/>
    <xf numFmtId="37" fontId="36" fillId="0" borderId="41" applyFont="0" applyFill="0" applyBorder="0"/>
    <xf numFmtId="37" fontId="36" fillId="0" borderId="41" applyFont="0" applyFill="0" applyBorder="0"/>
    <xf numFmtId="37" fontId="74" fillId="0" borderId="41" applyFont="0" applyFill="0" applyBorder="0">
      <protection locked="0"/>
    </xf>
    <xf numFmtId="37" fontId="74" fillId="0" borderId="41" applyFont="0" applyFill="0" applyBorder="0">
      <protection locked="0"/>
    </xf>
    <xf numFmtId="37" fontId="74" fillId="0" borderId="41" applyFont="0" applyFill="0" applyBorder="0">
      <protection locked="0"/>
    </xf>
    <xf numFmtId="37" fontId="109" fillId="20" borderId="38" applyFill="0" applyBorder="0" applyProtection="0"/>
    <xf numFmtId="37" fontId="109" fillId="20" borderId="38" applyFill="0" applyBorder="0" applyProtection="0"/>
    <xf numFmtId="37" fontId="109" fillId="20" borderId="38" applyFill="0" applyBorder="0" applyProtection="0"/>
    <xf numFmtId="37" fontId="109" fillId="20" borderId="38" applyFill="0" applyBorder="0" applyProtection="0"/>
    <xf numFmtId="37" fontId="109" fillId="20" borderId="38" applyFill="0" applyBorder="0" applyProtection="0"/>
    <xf numFmtId="37" fontId="109" fillId="20" borderId="38" applyFill="0" applyBorder="0" applyProtection="0"/>
    <xf numFmtId="37" fontId="74" fillId="0" borderId="41" applyFill="0" applyBorder="0">
      <protection locked="0"/>
    </xf>
    <xf numFmtId="203" fontId="53" fillId="0" borderId="0" applyFont="0" applyFill="0" applyBorder="0" applyAlignment="0" applyProtection="0"/>
    <xf numFmtId="204" fontId="106" fillId="0" borderId="0" applyFont="0" applyFill="0" applyBorder="0" applyAlignment="0" applyProtection="0"/>
    <xf numFmtId="205" fontId="107" fillId="0" borderId="0" applyFont="0" applyFill="0" applyBorder="0" applyAlignment="0" applyProtection="0"/>
    <xf numFmtId="0" fontId="105" fillId="0" borderId="0" applyFill="0" applyBorder="0" applyProtection="0">
      <alignment vertical="center"/>
    </xf>
    <xf numFmtId="0" fontId="105" fillId="0" borderId="0" applyFill="0" applyBorder="0" applyProtection="0">
      <alignment vertical="center"/>
    </xf>
    <xf numFmtId="0" fontId="85" fillId="76" borderId="0"/>
    <xf numFmtId="0" fontId="85" fillId="76" borderId="0"/>
    <xf numFmtId="0" fontId="86" fillId="85" borderId="0"/>
    <xf numFmtId="0" fontId="86" fillId="85" borderId="0"/>
    <xf numFmtId="0" fontId="106" fillId="0" borderId="0" applyFont="0" applyFill="0" applyBorder="0" applyAlignment="0" applyProtection="0"/>
    <xf numFmtId="0" fontId="106" fillId="0" borderId="0" applyFont="0" applyFill="0" applyBorder="0" applyAlignment="0" applyProtection="0"/>
    <xf numFmtId="14" fontId="110" fillId="0" borderId="0" applyFont="0" applyBorder="0">
      <alignment vertical="top"/>
    </xf>
    <xf numFmtId="14" fontId="111" fillId="0" borderId="0"/>
    <xf numFmtId="14" fontId="110" fillId="0" borderId="0" applyFont="0" applyBorder="0">
      <alignment vertical="top"/>
    </xf>
    <xf numFmtId="14" fontId="111" fillId="0" borderId="0"/>
    <xf numFmtId="14" fontId="110" fillId="0" borderId="0" applyFont="0" applyBorder="0">
      <alignment vertical="top"/>
    </xf>
    <xf numFmtId="0" fontId="106" fillId="0" borderId="0" applyFont="0" applyFill="0" applyBorder="0" applyAlignment="0" applyProtection="0"/>
    <xf numFmtId="0" fontId="106" fillId="0" borderId="0" applyFont="0" applyFill="0" applyBorder="0" applyAlignment="0" applyProtection="0"/>
    <xf numFmtId="0" fontId="106" fillId="0" borderId="0" applyFont="0" applyFill="0" applyBorder="0" applyAlignment="0" applyProtection="0"/>
    <xf numFmtId="0" fontId="106" fillId="0" borderId="0" applyFont="0" applyFill="0" applyBorder="0" applyAlignment="0" applyProtection="0"/>
    <xf numFmtId="0" fontId="106" fillId="0" borderId="0" applyFont="0" applyFill="0" applyBorder="0" applyAlignment="0" applyProtection="0"/>
    <xf numFmtId="0" fontId="105" fillId="0" borderId="0" applyFont="0" applyFill="0" applyBorder="0" applyAlignment="0" applyProtection="0"/>
    <xf numFmtId="0" fontId="105" fillId="0" borderId="0" applyFont="0" applyFill="0" applyBorder="0" applyAlignment="0" applyProtection="0"/>
    <xf numFmtId="15" fontId="112" fillId="0" borderId="42" applyFont="0" applyFill="0" applyBorder="0" applyAlignment="0">
      <alignment horizontal="centerContinuous"/>
    </xf>
    <xf numFmtId="206" fontId="112" fillId="0" borderId="42" applyFont="0" applyFill="0" applyBorder="0" applyAlignment="0">
      <alignment horizontal="centerContinuous"/>
    </xf>
    <xf numFmtId="14" fontId="113" fillId="0" borderId="0" applyFill="0" applyBorder="0" applyAlignment="0"/>
    <xf numFmtId="0" fontId="107" fillId="0" borderId="0" applyFont="0" applyFill="0" applyBorder="0" applyAlignment="0" applyProtection="0"/>
    <xf numFmtId="14" fontId="114" fillId="0" borderId="0">
      <alignment vertical="top"/>
    </xf>
    <xf numFmtId="38" fontId="12" fillId="0" borderId="0" applyFont="0" applyFill="0" applyBorder="0" applyAlignment="0" applyProtection="0"/>
    <xf numFmtId="38" fontId="53" fillId="0" borderId="43">
      <alignment vertical="center"/>
    </xf>
    <xf numFmtId="207" fontId="32" fillId="0" borderId="0" applyFont="0" applyFill="0" applyBorder="0" applyAlignment="0" applyProtection="0"/>
    <xf numFmtId="208" fontId="32" fillId="0" borderId="0" applyFont="0" applyFill="0" applyBorder="0" applyAlignment="0" applyProtection="0"/>
    <xf numFmtId="0" fontId="79" fillId="0" borderId="0"/>
    <xf numFmtId="0" fontId="79" fillId="0" borderId="0"/>
    <xf numFmtId="209" fontId="35" fillId="0" borderId="0" applyFont="0" applyFill="0" applyBorder="0" applyAlignment="0" applyProtection="0"/>
    <xf numFmtId="170" fontId="115" fillId="0" borderId="0">
      <alignment horizontal="center"/>
    </xf>
    <xf numFmtId="0" fontId="105" fillId="0" borderId="44" applyNumberFormat="0" applyFont="0" applyFill="0" applyAlignment="0" applyProtection="0"/>
    <xf numFmtId="0" fontId="105" fillId="0" borderId="44" applyNumberFormat="0" applyFont="0" applyFill="0" applyAlignment="0" applyProtection="0"/>
    <xf numFmtId="0" fontId="116" fillId="0" borderId="0" applyFill="0" applyBorder="0" applyAlignment="0" applyProtection="0"/>
    <xf numFmtId="0" fontId="116" fillId="0" borderId="0" applyFill="0" applyBorder="0" applyAlignment="0" applyProtection="0"/>
    <xf numFmtId="210" fontId="39" fillId="0" borderId="0" applyFill="0" applyBorder="0" applyAlignment="0" applyProtection="0"/>
    <xf numFmtId="0" fontId="39" fillId="0" borderId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75" fontId="118" fillId="0" borderId="0">
      <alignment vertical="top"/>
    </xf>
    <xf numFmtId="38" fontId="118" fillId="0" borderId="0">
      <alignment vertical="top"/>
    </xf>
    <xf numFmtId="38" fontId="118" fillId="0" borderId="0">
      <alignment vertical="top"/>
    </xf>
    <xf numFmtId="38" fontId="118" fillId="0" borderId="0">
      <alignment vertical="top"/>
    </xf>
    <xf numFmtId="0" fontId="119" fillId="86" borderId="0" applyNumberFormat="0" applyBorder="0" applyAlignment="0" applyProtection="0"/>
    <xf numFmtId="0" fontId="119" fillId="86" borderId="0" applyNumberFormat="0" applyBorder="0" applyAlignment="0" applyProtection="0"/>
    <xf numFmtId="0" fontId="119" fillId="87" borderId="0" applyNumberFormat="0" applyBorder="0" applyAlignment="0" applyProtection="0"/>
    <xf numFmtId="0" fontId="119" fillId="87" borderId="0" applyNumberFormat="0" applyBorder="0" applyAlignment="0" applyProtection="0"/>
    <xf numFmtId="0" fontId="119" fillId="88" borderId="0" applyNumberFormat="0" applyBorder="0" applyAlignment="0" applyProtection="0"/>
    <xf numFmtId="0" fontId="119" fillId="88" borderId="0" applyNumberFormat="0" applyBorder="0" applyAlignment="0" applyProtection="0"/>
    <xf numFmtId="194" fontId="93" fillId="0" borderId="0" applyFill="0" applyBorder="0" applyAlignment="0"/>
    <xf numFmtId="170" fontId="93" fillId="0" borderId="0" applyFill="0" applyBorder="0" applyAlignment="0"/>
    <xf numFmtId="194" fontId="93" fillId="0" borderId="0" applyFill="0" applyBorder="0" applyAlignment="0"/>
    <xf numFmtId="197" fontId="93" fillId="0" borderId="0" applyFill="0" applyBorder="0" applyAlignment="0"/>
    <xf numFmtId="170" fontId="93" fillId="0" borderId="0" applyFill="0" applyBorder="0" applyAlignment="0"/>
    <xf numFmtId="168" fontId="120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120" fillId="0" borderId="0" applyFont="0" applyFill="0" applyBorder="0" applyAlignment="0" applyProtection="0"/>
    <xf numFmtId="37" fontId="32" fillId="0" borderId="0"/>
    <xf numFmtId="0" fontId="39" fillId="0" borderId="0"/>
    <xf numFmtId="0" fontId="63" fillId="0" borderId="0"/>
    <xf numFmtId="0" fontId="63" fillId="0" borderId="0"/>
    <xf numFmtId="0" fontId="39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211" fontId="32" fillId="0" borderId="0" applyFont="0" applyFill="0" applyBorder="0" applyAlignment="0" applyProtection="0"/>
    <xf numFmtId="212" fontId="32" fillId="0" borderId="0" applyFont="0" applyFill="0" applyBorder="0" applyAlignment="0" applyProtection="0"/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213" fontId="122" fillId="0" borderId="0"/>
    <xf numFmtId="2" fontId="106" fillId="0" borderId="0" applyFont="0" applyFill="0" applyBorder="0" applyAlignment="0" applyProtection="0"/>
    <xf numFmtId="2" fontId="107" fillId="0" borderId="0" applyFont="0" applyFill="0" applyBorder="0" applyAlignment="0" applyProtection="0"/>
    <xf numFmtId="0" fontId="79" fillId="0" borderId="0"/>
    <xf numFmtId="0" fontId="79" fillId="0" borderId="0"/>
    <xf numFmtId="0" fontId="41" fillId="0" borderId="0">
      <alignment vertical="center"/>
    </xf>
    <xf numFmtId="0" fontId="41" fillId="0" borderId="0">
      <alignment vertical="center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79" fillId="0" borderId="45"/>
    <xf numFmtId="0" fontId="79" fillId="0" borderId="45"/>
    <xf numFmtId="178" fontId="79" fillId="0" borderId="45"/>
    <xf numFmtId="178" fontId="79" fillId="0" borderId="45"/>
    <xf numFmtId="0" fontId="79" fillId="0" borderId="45"/>
    <xf numFmtId="0" fontId="79" fillId="0" borderId="45"/>
    <xf numFmtId="0" fontId="79" fillId="0" borderId="45"/>
    <xf numFmtId="0" fontId="79" fillId="0" borderId="45"/>
    <xf numFmtId="0" fontId="79" fillId="0" borderId="45"/>
    <xf numFmtId="178" fontId="79" fillId="0" borderId="45"/>
    <xf numFmtId="178" fontId="79" fillId="0" borderId="45"/>
    <xf numFmtId="0" fontId="79" fillId="0" borderId="45"/>
    <xf numFmtId="0" fontId="79" fillId="0" borderId="45"/>
    <xf numFmtId="0" fontId="79" fillId="0" borderId="45"/>
    <xf numFmtId="0" fontId="79" fillId="0" borderId="45"/>
    <xf numFmtId="178" fontId="79" fillId="0" borderId="45"/>
    <xf numFmtId="178" fontId="79" fillId="0" borderId="45"/>
    <xf numFmtId="0" fontId="79" fillId="0" borderId="45"/>
    <xf numFmtId="0" fontId="79" fillId="0" borderId="45"/>
    <xf numFmtId="0" fontId="79" fillId="0" borderId="45"/>
    <xf numFmtId="0" fontId="79" fillId="0" borderId="45"/>
    <xf numFmtId="15" fontId="32" fillId="0" borderId="0">
      <alignment vertical="center"/>
    </xf>
    <xf numFmtId="0" fontId="124" fillId="0" borderId="0" applyFill="0" applyBorder="0" applyProtection="0">
      <alignment horizontal="left"/>
    </xf>
    <xf numFmtId="0" fontId="124" fillId="0" borderId="0" applyFill="0" applyBorder="0" applyProtection="0">
      <alignment horizontal="left"/>
    </xf>
    <xf numFmtId="0" fontId="32" fillId="0" borderId="0" applyNumberFormat="0" applyFont="0">
      <alignment wrapText="1"/>
    </xf>
    <xf numFmtId="0" fontId="32" fillId="0" borderId="0" applyNumberFormat="0" applyFont="0">
      <alignment wrapText="1"/>
    </xf>
    <xf numFmtId="214" fontId="39" fillId="89" borderId="38" applyBorder="0">
      <alignment horizontal="center" vertical="center"/>
    </xf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6" fillId="90" borderId="0" applyNumberFormat="0" applyBorder="0" applyAlignment="0" applyProtection="0"/>
    <xf numFmtId="0" fontId="126" fillId="90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213" fontId="127" fillId="0" borderId="0" applyNumberFormat="0" applyFill="0" applyBorder="0" applyAlignment="0" applyProtection="0">
      <alignment horizontal="center"/>
    </xf>
    <xf numFmtId="0" fontId="128" fillId="91" borderId="0" applyNumberFormat="0" applyBorder="0" applyAlignment="0" applyProtection="0"/>
    <xf numFmtId="0" fontId="128" fillId="91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18" borderId="38" applyNumberFormat="0" applyFont="0" applyBorder="0" applyAlignment="0" applyProtection="0"/>
    <xf numFmtId="166" fontId="79" fillId="18" borderId="38" applyNumberFormat="0" applyFont="0" applyBorder="0" applyAlignment="0" applyProtection="0"/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215" fontId="129" fillId="18" borderId="0" applyNumberFormat="0" applyFont="0" applyAlignment="0"/>
    <xf numFmtId="0" fontId="130" fillId="0" borderId="0" applyProtection="0">
      <alignment horizontal="right"/>
    </xf>
    <xf numFmtId="0" fontId="130" fillId="0" borderId="0" applyProtection="0">
      <alignment horizontal="right"/>
    </xf>
    <xf numFmtId="0" fontId="96" fillId="81" borderId="37" applyNumberFormat="0" applyAlignment="0"/>
    <xf numFmtId="0" fontId="131" fillId="0" borderId="11" applyNumberFormat="0" applyAlignment="0" applyProtection="0">
      <alignment horizontal="left" vertical="center"/>
    </xf>
    <xf numFmtId="0" fontId="131" fillId="0" borderId="46" applyNumberFormat="0" applyAlignment="0" applyProtection="0"/>
    <xf numFmtId="178" fontId="131" fillId="0" borderId="46" applyNumberFormat="0" applyAlignment="0" applyProtection="0"/>
    <xf numFmtId="178" fontId="131" fillId="0" borderId="46" applyNumberFormat="0" applyAlignment="0" applyProtection="0"/>
    <xf numFmtId="0" fontId="131" fillId="0" borderId="46" applyNumberFormat="0" applyAlignment="0" applyProtection="0"/>
    <xf numFmtId="0" fontId="131" fillId="0" borderId="46" applyNumberFormat="0" applyAlignment="0" applyProtection="0"/>
    <xf numFmtId="0" fontId="131" fillId="0" borderId="46" applyNumberFormat="0" applyAlignment="0" applyProtection="0"/>
    <xf numFmtId="0" fontId="131" fillId="0" borderId="46" applyNumberFormat="0" applyAlignment="0" applyProtection="0"/>
    <xf numFmtId="0" fontId="131" fillId="0" borderId="46" applyNumberFormat="0" applyAlignment="0" applyProtection="0"/>
    <xf numFmtId="178" fontId="131" fillId="0" borderId="46" applyNumberFormat="0" applyAlignment="0" applyProtection="0"/>
    <xf numFmtId="178" fontId="131" fillId="0" borderId="46" applyNumberFormat="0" applyAlignment="0" applyProtection="0"/>
    <xf numFmtId="0" fontId="131" fillId="0" borderId="46" applyNumberFormat="0" applyAlignment="0" applyProtection="0"/>
    <xf numFmtId="0" fontId="131" fillId="0" borderId="46" applyNumberFormat="0" applyAlignment="0" applyProtection="0"/>
    <xf numFmtId="0" fontId="131" fillId="0" borderId="46" applyNumberFormat="0" applyAlignment="0" applyProtection="0"/>
    <xf numFmtId="0" fontId="131" fillId="0" borderId="46" applyNumberFormat="0" applyAlignment="0" applyProtection="0"/>
    <xf numFmtId="178" fontId="131" fillId="0" borderId="11" applyNumberFormat="0" applyAlignment="0" applyProtection="0">
      <alignment horizontal="left" vertical="center"/>
    </xf>
    <xf numFmtId="0" fontId="131" fillId="0" borderId="11" applyNumberFormat="0" applyAlignment="0" applyProtection="0">
      <alignment horizontal="left" vertical="center"/>
    </xf>
    <xf numFmtId="0" fontId="131" fillId="0" borderId="4">
      <alignment horizontal="left" vertical="center"/>
    </xf>
    <xf numFmtId="0" fontId="131" fillId="0" borderId="4">
      <alignment horizontal="left" vertical="center"/>
    </xf>
    <xf numFmtId="0" fontId="131" fillId="0" borderId="4">
      <alignment horizontal="left" vertical="center"/>
    </xf>
    <xf numFmtId="0" fontId="131" fillId="0" borderId="4">
      <alignment horizontal="left" vertical="center"/>
    </xf>
    <xf numFmtId="0" fontId="131" fillId="0" borderId="4">
      <alignment horizontal="left" vertical="center"/>
    </xf>
    <xf numFmtId="0" fontId="131" fillId="0" borderId="4">
      <alignment horizontal="left" vertical="center"/>
    </xf>
    <xf numFmtId="0" fontId="131" fillId="0" borderId="4">
      <alignment horizontal="left" vertical="center"/>
    </xf>
    <xf numFmtId="0" fontId="131" fillId="0" borderId="4">
      <alignment horizontal="left" vertical="center"/>
    </xf>
    <xf numFmtId="0" fontId="131" fillId="0" borderId="4">
      <alignment horizontal="left" vertical="center"/>
    </xf>
    <xf numFmtId="0" fontId="131" fillId="0" borderId="4">
      <alignment horizontal="left" vertical="center"/>
    </xf>
    <xf numFmtId="0" fontId="131" fillId="0" borderId="4">
      <alignment horizontal="left" vertical="center"/>
    </xf>
    <xf numFmtId="0" fontId="131" fillId="0" borderId="4">
      <alignment horizontal="left" vertical="center"/>
    </xf>
    <xf numFmtId="0" fontId="131" fillId="0" borderId="4">
      <alignment horizontal="left" vertical="center"/>
    </xf>
    <xf numFmtId="0" fontId="131" fillId="0" borderId="47">
      <alignment horizontal="left" vertical="center"/>
    </xf>
    <xf numFmtId="0" fontId="131" fillId="0" borderId="47">
      <alignment horizontal="left" vertical="center"/>
    </xf>
    <xf numFmtId="0" fontId="131" fillId="0" borderId="47">
      <alignment horizontal="left" vertical="center"/>
    </xf>
    <xf numFmtId="0" fontId="131" fillId="0" borderId="47">
      <alignment horizontal="left" vertical="center"/>
    </xf>
    <xf numFmtId="0" fontId="131" fillId="0" borderId="47">
      <alignment horizontal="left" vertical="center"/>
    </xf>
    <xf numFmtId="0" fontId="131" fillId="0" borderId="47">
      <alignment horizontal="left" vertical="center"/>
    </xf>
    <xf numFmtId="0" fontId="131" fillId="0" borderId="4">
      <alignment horizontal="left" vertical="center"/>
    </xf>
    <xf numFmtId="0" fontId="131" fillId="0" borderId="47">
      <alignment horizontal="left" vertical="center"/>
    </xf>
    <xf numFmtId="0" fontId="132" fillId="0" borderId="0">
      <alignment vertical="top"/>
    </xf>
    <xf numFmtId="0" fontId="133" fillId="0" borderId="0" applyNumberFormat="0" applyFill="0" applyBorder="0" applyAlignment="0" applyProtection="0"/>
    <xf numFmtId="0" fontId="133" fillId="0" borderId="0"/>
    <xf numFmtId="0" fontId="133" fillId="0" borderId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3" fillId="0" borderId="0" applyNumberFormat="0" applyFill="0" applyBorder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38" fontId="135" fillId="0" borderId="0"/>
    <xf numFmtId="0" fontId="136" fillId="92" borderId="0" applyNumberFormat="0" applyFill="0" applyBorder="0" applyAlignment="0" applyProtection="0"/>
    <xf numFmtId="0" fontId="136" fillId="92" borderId="0" applyNumberFormat="0" applyFill="0" applyBorder="0" applyAlignment="0" applyProtection="0"/>
    <xf numFmtId="0" fontId="136" fillId="92" borderId="0" applyNumberFormat="0" applyFill="0" applyBorder="0" applyAlignment="0" applyProtection="0"/>
    <xf numFmtId="0" fontId="136" fillId="92" borderId="0" applyNumberFormat="0" applyFill="0" applyBorder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7" fillId="0" borderId="0" applyNumberFormat="0" applyFill="0" applyBorder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7" fillId="0" borderId="0" applyNumberFormat="0" applyFill="0" applyBorder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38" fontId="139" fillId="0" borderId="0">
      <alignment horizontal="left"/>
    </xf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1" fillId="0" borderId="51" applyNumberFormat="0" applyFill="0" applyAlignment="0" applyProtection="0"/>
    <xf numFmtId="0" fontId="141" fillId="0" borderId="51" applyNumberFormat="0" applyFill="0" applyAlignment="0" applyProtection="0"/>
    <xf numFmtId="0" fontId="141" fillId="0" borderId="51" applyNumberFormat="0" applyFill="0" applyAlignment="0" applyProtection="0"/>
    <xf numFmtId="0" fontId="142" fillId="0" borderId="0" applyProtection="0">
      <alignment horizontal="left"/>
    </xf>
    <xf numFmtId="0" fontId="142" fillId="0" borderId="0" applyProtection="0">
      <alignment horizontal="left"/>
    </xf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3" fillId="0" borderId="0">
      <alignment horizontal="center"/>
    </xf>
    <xf numFmtId="0" fontId="143" fillId="0" borderId="0">
      <alignment horizontal="center"/>
    </xf>
    <xf numFmtId="0" fontId="143" fillId="0" borderId="0">
      <alignment horizontal="center"/>
    </xf>
    <xf numFmtId="0" fontId="143" fillId="0" borderId="0">
      <alignment horizontal="center"/>
    </xf>
    <xf numFmtId="0" fontId="143" fillId="0" borderId="0">
      <alignment horizontal="center"/>
    </xf>
    <xf numFmtId="0" fontId="143" fillId="0" borderId="0">
      <alignment horizontal="center"/>
    </xf>
    <xf numFmtId="0" fontId="143" fillId="0" borderId="0">
      <alignment horizontal="center"/>
    </xf>
    <xf numFmtId="0" fontId="143" fillId="0" borderId="0">
      <alignment horizontal="center"/>
    </xf>
    <xf numFmtId="0" fontId="132" fillId="0" borderId="0">
      <alignment vertical="top"/>
    </xf>
    <xf numFmtId="0" fontId="143" fillId="0" borderId="0">
      <alignment horizontal="center"/>
    </xf>
    <xf numFmtId="0" fontId="144" fillId="0" borderId="0"/>
    <xf numFmtId="0" fontId="144" fillId="0" borderId="0"/>
    <xf numFmtId="175" fontId="145" fillId="0" borderId="0">
      <alignment vertical="top"/>
    </xf>
    <xf numFmtId="38" fontId="145" fillId="0" borderId="0">
      <alignment vertical="top"/>
    </xf>
    <xf numFmtId="38" fontId="145" fillId="0" borderId="0">
      <alignment vertical="top"/>
    </xf>
    <xf numFmtId="38" fontId="145" fillId="0" borderId="0">
      <alignment vertical="top"/>
    </xf>
    <xf numFmtId="0" fontId="131" fillId="0" borderId="0"/>
    <xf numFmtId="0" fontId="13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15" fillId="0" borderId="0"/>
    <xf numFmtId="0" fontId="115" fillId="0" borderId="0"/>
    <xf numFmtId="0" fontId="146" fillId="0" borderId="52" applyNumberFormat="0" applyFill="0" applyBorder="0" applyAlignment="0" applyProtection="0">
      <alignment horizontal="left"/>
    </xf>
    <xf numFmtId="0" fontId="146" fillId="0" borderId="52" applyNumberFormat="0" applyFill="0" applyBorder="0" applyAlignment="0" applyProtection="0">
      <alignment horizontal="left"/>
    </xf>
    <xf numFmtId="0" fontId="146" fillId="0" borderId="52" applyNumberFormat="0" applyFill="0" applyBorder="0" applyAlignment="0" applyProtection="0">
      <alignment horizontal="left"/>
    </xf>
    <xf numFmtId="0" fontId="146" fillId="0" borderId="52" applyNumberFormat="0" applyFill="0" applyBorder="0" applyAlignment="0" applyProtection="0">
      <alignment horizontal="left"/>
    </xf>
    <xf numFmtId="0" fontId="146" fillId="0" borderId="52" applyNumberFormat="0" applyFill="0" applyBorder="0" applyAlignment="0" applyProtection="0">
      <alignment horizontal="left"/>
    </xf>
    <xf numFmtId="0" fontId="146" fillId="0" borderId="52" applyNumberFormat="0" applyFill="0" applyBorder="0" applyAlignment="0" applyProtection="0">
      <alignment horizontal="left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0" fontId="82" fillId="93" borderId="38">
      <alignment horizontal="center" vertical="center" wrapText="1"/>
      <protection locked="0"/>
    </xf>
    <xf numFmtId="216" fontId="147" fillId="94" borderId="0" applyNumberFormat="0" applyBorder="0" applyAlignment="0" applyProtection="0">
      <protection locked="0"/>
    </xf>
    <xf numFmtId="0" fontId="79" fillId="0" borderId="0">
      <alignment horizontal="center"/>
    </xf>
    <xf numFmtId="0" fontId="79" fillId="0" borderId="0">
      <alignment horizontal="center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148" fillId="0" borderId="0">
      <alignment vertical="center" wrapText="1"/>
    </xf>
    <xf numFmtId="0" fontId="148" fillId="0" borderId="0">
      <alignment vertical="center" wrapText="1"/>
    </xf>
    <xf numFmtId="170" fontId="41" fillId="0" borderId="0"/>
    <xf numFmtId="0" fontId="32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217" fontId="150" fillId="0" borderId="38">
      <alignment horizontal="center" vertical="center" wrapText="1"/>
    </xf>
    <xf numFmtId="217" fontId="150" fillId="0" borderId="38">
      <alignment horizontal="center" vertical="center" wrapText="1"/>
    </xf>
    <xf numFmtId="217" fontId="150" fillId="0" borderId="38">
      <alignment horizontal="center" vertical="center" wrapText="1"/>
    </xf>
    <xf numFmtId="0" fontId="151" fillId="37" borderId="37" applyNumberFormat="0" applyAlignment="0" applyProtection="0"/>
    <xf numFmtId="0" fontId="128" fillId="95" borderId="0" applyNumberFormat="0" applyBorder="0" applyAlignment="0" applyProtection="0"/>
    <xf numFmtId="0" fontId="128" fillId="95" borderId="0" applyNumberFormat="0" applyBorder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2" fillId="77" borderId="37" applyNumberFormat="0" applyAlignment="0" applyProtection="0"/>
    <xf numFmtId="0" fontId="153" fillId="37" borderId="37" applyNumberFormat="0" applyAlignment="0" applyProtection="0"/>
    <xf numFmtId="0" fontId="152" fillId="77" borderId="37" applyNumberFormat="0" applyAlignment="0" applyProtection="0"/>
    <xf numFmtId="0" fontId="152" fillId="77" borderId="37" applyNumberFormat="0" applyAlignment="0" applyProtection="0"/>
    <xf numFmtId="0" fontId="153" fillId="37" borderId="37" applyNumberFormat="0" applyAlignment="0" applyProtection="0"/>
    <xf numFmtId="0" fontId="152" fillId="77" borderId="37" applyNumberFormat="0" applyAlignment="0" applyProtection="0"/>
    <xf numFmtId="0" fontId="152" fillId="77" borderId="37" applyNumberFormat="0" applyAlignment="0" applyProtection="0"/>
    <xf numFmtId="0" fontId="152" fillId="77" borderId="37" applyNumberFormat="0" applyAlignment="0" applyProtection="0"/>
    <xf numFmtId="0" fontId="32" fillId="96" borderId="0" applyNumberFormat="0" applyFont="0" applyBorder="0" applyAlignment="0"/>
    <xf numFmtId="0" fontId="153" fillId="37" borderId="37" applyNumberFormat="0" applyAlignment="0" applyProtection="0"/>
    <xf numFmtId="0" fontId="153" fillId="37" borderId="37" applyNumberFormat="0" applyAlignment="0" applyProtection="0"/>
    <xf numFmtId="0" fontId="153" fillId="37" borderId="37" applyNumberFormat="0" applyAlignment="0" applyProtection="0"/>
    <xf numFmtId="0" fontId="153" fillId="37" borderId="37" applyNumberFormat="0" applyAlignment="0" applyProtection="0"/>
    <xf numFmtId="0" fontId="153" fillId="37" borderId="37" applyNumberFormat="0" applyAlignment="0" applyProtection="0"/>
    <xf numFmtId="0" fontId="153" fillId="37" borderId="37" applyNumberFormat="0" applyAlignment="0" applyProtection="0"/>
    <xf numFmtId="0" fontId="32" fillId="96" borderId="0" applyNumberFormat="0" applyFont="0" applyBorder="0" applyAlignment="0"/>
    <xf numFmtId="0" fontId="153" fillId="37" borderId="37" applyNumberFormat="0" applyAlignment="0" applyProtection="0"/>
    <xf numFmtId="0" fontId="153" fillId="37" borderId="37" applyNumberFormat="0" applyAlignment="0" applyProtection="0"/>
    <xf numFmtId="0" fontId="153" fillId="37" borderId="37" applyNumberFormat="0" applyAlignment="0" applyProtection="0"/>
    <xf numFmtId="0" fontId="153" fillId="37" borderId="37" applyNumberFormat="0" applyAlignment="0" applyProtection="0"/>
    <xf numFmtId="0" fontId="153" fillId="37" borderId="37" applyNumberFormat="0" applyAlignment="0" applyProtection="0"/>
    <xf numFmtId="0" fontId="153" fillId="37" borderId="37" applyNumberFormat="0" applyAlignment="0" applyProtection="0"/>
    <xf numFmtId="0" fontId="153" fillId="37" borderId="37" applyNumberFormat="0" applyAlignment="0" applyProtection="0"/>
    <xf numFmtId="0" fontId="153" fillId="37" borderId="37" applyNumberFormat="0" applyAlignment="0" applyProtection="0"/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218" fontId="79" fillId="25" borderId="38" applyNumberFormat="0" applyFont="0" applyAlignment="0">
      <protection locked="0"/>
    </xf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214" fontId="39" fillId="97" borderId="1">
      <alignment horizontal="center" vertical="center"/>
      <protection locked="0"/>
    </xf>
    <xf numFmtId="0" fontId="154" fillId="0" borderId="0" applyFill="0" applyBorder="0" applyProtection="0">
      <alignment vertical="center"/>
    </xf>
    <xf numFmtId="0" fontId="154" fillId="0" borderId="0" applyFill="0" applyBorder="0" applyProtection="0">
      <alignment vertical="center"/>
    </xf>
    <xf numFmtId="0" fontId="154" fillId="0" borderId="0" applyFill="0" applyBorder="0" applyProtection="0">
      <alignment vertical="center"/>
    </xf>
    <xf numFmtId="0" fontId="154" fillId="0" borderId="0" applyFill="0" applyBorder="0" applyProtection="0">
      <alignment vertical="center"/>
    </xf>
    <xf numFmtId="0" fontId="154" fillId="0" borderId="0" applyFill="0" applyBorder="0" applyProtection="0">
      <alignment vertical="center"/>
    </xf>
    <xf numFmtId="0" fontId="154" fillId="0" borderId="0" applyFill="0" applyBorder="0" applyProtection="0">
      <alignment vertical="center"/>
    </xf>
    <xf numFmtId="0" fontId="154" fillId="0" borderId="0" applyFill="0" applyBorder="0" applyProtection="0">
      <alignment vertical="center"/>
    </xf>
    <xf numFmtId="0" fontId="154" fillId="0" borderId="0" applyFill="0" applyBorder="0" applyProtection="0">
      <alignment vertical="center"/>
    </xf>
    <xf numFmtId="175" fontId="34" fillId="0" borderId="0">
      <alignment vertical="top"/>
    </xf>
    <xf numFmtId="175" fontId="34" fillId="20" borderId="0">
      <alignment vertical="top"/>
    </xf>
    <xf numFmtId="38" fontId="34" fillId="20" borderId="0">
      <alignment vertical="top"/>
    </xf>
    <xf numFmtId="38" fontId="34" fillId="20" borderId="0">
      <alignment vertical="top"/>
    </xf>
    <xf numFmtId="38" fontId="34" fillId="2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219" fontId="34" fillId="18" borderId="0">
      <alignment vertical="top"/>
    </xf>
    <xf numFmtId="38" fontId="34" fillId="0" borderId="0">
      <alignment vertical="top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55" fillId="0" borderId="0">
      <alignment vertical="center"/>
    </xf>
    <xf numFmtId="0" fontId="155" fillId="0" borderId="0">
      <alignment vertical="center"/>
    </xf>
    <xf numFmtId="187" fontId="32" fillId="98" borderId="1">
      <alignment vertical="center"/>
    </xf>
    <xf numFmtId="220" fontId="32" fillId="0" borderId="0" applyFont="0" applyFill="0" applyBorder="0" applyAlignment="0" applyProtection="0"/>
    <xf numFmtId="221" fontId="32" fillId="0" borderId="0" applyFont="0" applyFill="0" applyBorder="0" applyAlignment="0" applyProtection="0"/>
    <xf numFmtId="185" fontId="156" fillId="99" borderId="53" applyBorder="0" applyAlignment="0">
      <alignment horizontal="left" indent="1"/>
    </xf>
    <xf numFmtId="0" fontId="79" fillId="0" borderId="0"/>
    <xf numFmtId="0" fontId="79" fillId="0" borderId="0"/>
    <xf numFmtId="194" fontId="93" fillId="0" borderId="0" applyFill="0" applyBorder="0" applyAlignment="0"/>
    <xf numFmtId="170" fontId="93" fillId="0" borderId="0" applyFill="0" applyBorder="0" applyAlignment="0"/>
    <xf numFmtId="194" fontId="93" fillId="0" borderId="0" applyFill="0" applyBorder="0" applyAlignment="0"/>
    <xf numFmtId="197" fontId="93" fillId="0" borderId="0" applyFill="0" applyBorder="0" applyAlignment="0"/>
    <xf numFmtId="170" fontId="93" fillId="0" borderId="0" applyFill="0" applyBorder="0" applyAlignment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8" fillId="0" borderId="55" applyNumberFormat="0" applyFill="0" applyAlignment="0" applyProtection="0"/>
    <xf numFmtId="0" fontId="158" fillId="0" borderId="55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79" fillId="0" borderId="0">
      <alignment horizontal="center"/>
    </xf>
    <xf numFmtId="0" fontId="79" fillId="0" borderId="0">
      <alignment horizontal="center"/>
    </xf>
    <xf numFmtId="207" fontId="159" fillId="0" borderId="0" applyFont="0" applyFill="0" applyBorder="0" applyAlignment="0" applyProtection="0"/>
    <xf numFmtId="208" fontId="159" fillId="0" borderId="0" applyFont="0" applyFill="0" applyBorder="0" applyAlignment="0" applyProtection="0"/>
    <xf numFmtId="222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223" fontId="160" fillId="0" borderId="1">
      <alignment horizontal="right"/>
      <protection locked="0"/>
    </xf>
    <xf numFmtId="223" fontId="160" fillId="0" borderId="1">
      <alignment horizontal="right"/>
      <protection locked="0"/>
    </xf>
    <xf numFmtId="224" fontId="159" fillId="0" borderId="0" applyFont="0" applyFill="0" applyBorder="0" applyAlignment="0" applyProtection="0"/>
    <xf numFmtId="225" fontId="159" fillId="0" borderId="0" applyFont="0" applyFill="0" applyBorder="0" applyAlignment="0" applyProtection="0"/>
    <xf numFmtId="226" fontId="32" fillId="0" borderId="0" applyFont="0" applyFill="0" applyBorder="0" applyAlignment="0" applyProtection="0"/>
    <xf numFmtId="227" fontId="32" fillId="0" borderId="0" applyFont="0" applyFill="0" applyBorder="0" applyAlignment="0" applyProtection="0"/>
    <xf numFmtId="228" fontId="35" fillId="0" borderId="0" applyFont="0" applyFill="0" applyBorder="0" applyAlignment="0" applyProtection="0"/>
    <xf numFmtId="229" fontId="35" fillId="0" borderId="0" applyFont="0" applyFill="0" applyBorder="0" applyAlignment="0" applyProtection="0"/>
    <xf numFmtId="230" fontId="35" fillId="0" borderId="0" applyFont="0" applyFill="0" applyBorder="0" applyAlignment="0" applyProtection="0"/>
    <xf numFmtId="209" fontId="161" fillId="0" borderId="0" applyFont="0" applyFill="0" applyBorder="0" applyAlignment="0" applyProtection="0"/>
    <xf numFmtId="0" fontId="105" fillId="0" borderId="0" applyFill="0" applyBorder="0" applyProtection="0">
      <alignment vertical="center"/>
    </xf>
    <xf numFmtId="0" fontId="105" fillId="0" borderId="0" applyFill="0" applyBorder="0" applyProtection="0">
      <alignment vertical="center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3" fontId="38" fillId="0" borderId="34" applyFont="0" applyBorder="0">
      <alignment horizontal="center" vertical="center"/>
    </xf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3" fillId="77" borderId="0" applyNumberFormat="0" applyBorder="0" applyAlignment="0" applyProtection="0"/>
    <xf numFmtId="0" fontId="163" fillId="77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37" fontId="164" fillId="0" borderId="0"/>
    <xf numFmtId="0" fontId="112" fillId="20" borderId="1" applyFont="0" applyBorder="0" applyAlignment="0">
      <alignment horizontal="center" vertical="center"/>
    </xf>
    <xf numFmtId="0" fontId="53" fillId="0" borderId="56"/>
    <xf numFmtId="0" fontId="53" fillId="0" borderId="56"/>
    <xf numFmtId="0" fontId="103" fillId="0" borderId="0" applyNumberFormat="0" applyFill="0" applyBorder="0" applyAlignment="0" applyProtection="0"/>
    <xf numFmtId="231" fontId="3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37" fontId="165" fillId="94" borderId="4" applyBorder="0">
      <alignment horizontal="left" vertical="center" indent="2"/>
    </xf>
    <xf numFmtId="37" fontId="165" fillId="94" borderId="4" applyBorder="0">
      <alignment horizontal="left" vertical="center" indent="2"/>
    </xf>
    <xf numFmtId="37" fontId="165" fillId="94" borderId="4" applyBorder="0">
      <alignment horizontal="left" vertical="center" indent="2"/>
    </xf>
    <xf numFmtId="37" fontId="165" fillId="94" borderId="4" applyBorder="0">
      <alignment horizontal="left" vertical="center" indent="2"/>
    </xf>
    <xf numFmtId="37" fontId="165" fillId="94" borderId="4" applyBorder="0">
      <alignment horizontal="left" vertical="center" indent="2"/>
    </xf>
    <xf numFmtId="37" fontId="165" fillId="94" borderId="4" applyBorder="0">
      <alignment horizontal="left" vertical="center" indent="2"/>
    </xf>
    <xf numFmtId="0" fontId="38" fillId="0" borderId="0"/>
    <xf numFmtId="0" fontId="38" fillId="0" borderId="0"/>
    <xf numFmtId="0" fontId="114" fillId="0" borderId="0"/>
    <xf numFmtId="0" fontId="114" fillId="0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66" fillId="0" borderId="0">
      <alignment horizontal="right"/>
    </xf>
    <xf numFmtId="0" fontId="166" fillId="0" borderId="0">
      <alignment horizontal="right"/>
    </xf>
    <xf numFmtId="0" fontId="32" fillId="0" borderId="0"/>
    <xf numFmtId="0" fontId="167" fillId="0" borderId="0"/>
    <xf numFmtId="0" fontId="168" fillId="0" borderId="0"/>
    <xf numFmtId="0" fontId="38" fillId="0" borderId="0"/>
    <xf numFmtId="0" fontId="69" fillId="0" borderId="0"/>
    <xf numFmtId="0" fontId="69" fillId="0" borderId="0"/>
    <xf numFmtId="0" fontId="105" fillId="0" borderId="0" applyFill="0" applyBorder="0" applyProtection="0">
      <alignment vertical="center"/>
    </xf>
    <xf numFmtId="0" fontId="105" fillId="0" borderId="0" applyFill="0" applyBorder="0" applyProtection="0">
      <alignment vertical="center"/>
    </xf>
    <xf numFmtId="0" fontId="169" fillId="0" borderId="0"/>
    <xf numFmtId="0" fontId="169" fillId="0" borderId="0"/>
    <xf numFmtId="0" fontId="170" fillId="0" borderId="0"/>
    <xf numFmtId="0" fontId="171" fillId="0" borderId="0"/>
    <xf numFmtId="0" fontId="44" fillId="0" borderId="0"/>
    <xf numFmtId="0" fontId="44" fillId="0" borderId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27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27" fillId="101" borderId="57" applyNumberFormat="0" applyFont="0" applyAlignment="0" applyProtection="0"/>
    <xf numFmtId="0" fontId="32" fillId="76" borderId="57" applyNumberFormat="0" applyFont="0" applyAlignment="0" applyProtection="0"/>
    <xf numFmtId="0" fontId="79" fillId="0" borderId="0"/>
    <xf numFmtId="0" fontId="32" fillId="76" borderId="57" applyNumberFormat="0" applyFont="0" applyAlignment="0" applyProtection="0"/>
    <xf numFmtId="0" fontId="32" fillId="76" borderId="57" applyNumberFormat="0" applyFont="0" applyAlignment="0" applyProtection="0"/>
    <xf numFmtId="0" fontId="79" fillId="0" borderId="0"/>
    <xf numFmtId="0" fontId="32" fillId="76" borderId="57" applyNumberFormat="0" applyFont="0" applyAlignment="0" applyProtection="0"/>
    <xf numFmtId="0" fontId="32" fillId="76" borderId="57" applyNumberFormat="0" applyFont="0" applyAlignment="0" applyProtection="0"/>
    <xf numFmtId="0" fontId="32" fillId="76" borderId="57" applyNumberFormat="0" applyFont="0" applyAlignment="0" applyProtection="0"/>
    <xf numFmtId="0" fontId="79" fillId="0" borderId="0"/>
    <xf numFmtId="0" fontId="79" fillId="0" borderId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232" fontId="38" fillId="0" borderId="0" applyFont="0" applyAlignment="0">
      <alignment horizontal="center"/>
    </xf>
    <xf numFmtId="233" fontId="38" fillId="0" borderId="0" applyFont="0" applyFill="0" applyBorder="0" applyAlignment="0" applyProtection="0"/>
    <xf numFmtId="234" fontId="38" fillId="0" borderId="0" applyFont="0" applyFill="0" applyBorder="0" applyAlignment="0" applyProtection="0"/>
    <xf numFmtId="235" fontId="38" fillId="0" borderId="0" applyFont="0" applyFill="0" applyBorder="0" applyAlignment="0" applyProtection="0"/>
    <xf numFmtId="233" fontId="38" fillId="0" borderId="0" applyFont="0" applyFill="0" applyBorder="0" applyAlignment="0" applyProtection="0"/>
    <xf numFmtId="236" fontId="38" fillId="0" borderId="0" applyFont="0" applyFill="0" applyBorder="0" applyAlignment="0" applyProtection="0"/>
    <xf numFmtId="234" fontId="38" fillId="0" borderId="0" applyFont="0" applyFill="0" applyBorder="0" applyAlignment="0" applyProtection="0"/>
    <xf numFmtId="0" fontId="79" fillId="0" borderId="0"/>
    <xf numFmtId="0" fontId="79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237" fontId="79" fillId="0" borderId="0" applyFont="0" applyFill="0" applyBorder="0" applyAlignment="0" applyProtection="0"/>
    <xf numFmtId="238" fontId="79" fillId="0" borderId="0" applyFont="0" applyFill="0" applyBorder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4" fillId="102" borderId="58" applyNumberFormat="0" applyAlignment="0" applyProtection="0"/>
    <xf numFmtId="0" fontId="174" fillId="81" borderId="58" applyNumberFormat="0" applyAlignment="0" applyProtection="0"/>
    <xf numFmtId="0" fontId="174" fillId="102" borderId="58" applyNumberFormat="0" applyAlignment="0" applyProtection="0"/>
    <xf numFmtId="0" fontId="174" fillId="102" borderId="58" applyNumberFormat="0" applyAlignment="0" applyProtection="0"/>
    <xf numFmtId="0" fontId="174" fillId="81" borderId="58" applyNumberFormat="0" applyAlignment="0" applyProtection="0"/>
    <xf numFmtId="0" fontId="174" fillId="102" borderId="58" applyNumberFormat="0" applyAlignment="0" applyProtection="0"/>
    <xf numFmtId="0" fontId="174" fillId="102" borderId="58" applyNumberFormat="0" applyAlignment="0" applyProtection="0"/>
    <xf numFmtId="0" fontId="174" fillId="102" borderId="58" applyNumberFormat="0" applyAlignment="0" applyProtection="0"/>
    <xf numFmtId="0" fontId="174" fillId="81" borderId="58" applyNumberFormat="0" applyAlignment="0" applyProtection="0"/>
    <xf numFmtId="0" fontId="174" fillId="81" borderId="58" applyNumberFormat="0" applyAlignment="0" applyProtection="0"/>
    <xf numFmtId="0" fontId="174" fillId="81" borderId="58" applyNumberFormat="0" applyAlignment="0" applyProtection="0"/>
    <xf numFmtId="0" fontId="174" fillId="81" borderId="58" applyNumberFormat="0" applyAlignment="0" applyProtection="0"/>
    <xf numFmtId="0" fontId="174" fillId="81" borderId="58" applyNumberFormat="0" applyAlignment="0" applyProtection="0"/>
    <xf numFmtId="0" fontId="174" fillId="81" borderId="58" applyNumberFormat="0" applyAlignment="0" applyProtection="0"/>
    <xf numFmtId="0" fontId="174" fillId="81" borderId="58" applyNumberFormat="0" applyAlignment="0" applyProtection="0"/>
    <xf numFmtId="0" fontId="174" fillId="81" borderId="58" applyNumberFormat="0" applyAlignment="0" applyProtection="0"/>
    <xf numFmtId="0" fontId="174" fillId="81" borderId="58" applyNumberFormat="0" applyAlignment="0" applyProtection="0"/>
    <xf numFmtId="0" fontId="174" fillId="81" borderId="58" applyNumberFormat="0" applyAlignment="0" applyProtection="0"/>
    <xf numFmtId="0" fontId="174" fillId="81" borderId="58" applyNumberFormat="0" applyAlignment="0" applyProtection="0"/>
    <xf numFmtId="0" fontId="174" fillId="81" borderId="58" applyNumberFormat="0" applyAlignment="0" applyProtection="0"/>
    <xf numFmtId="0" fontId="174" fillId="81" borderId="58" applyNumberFormat="0" applyAlignment="0" applyProtection="0"/>
    <xf numFmtId="0" fontId="174" fillId="81" borderId="58" applyNumberFormat="0" applyAlignment="0" applyProtection="0"/>
    <xf numFmtId="0" fontId="174" fillId="81" borderId="58" applyNumberFormat="0" applyAlignment="0" applyProtection="0"/>
    <xf numFmtId="0" fontId="174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40" fontId="113" fillId="103" borderId="0">
      <alignment horizontal="right"/>
    </xf>
    <xf numFmtId="0" fontId="175" fillId="96" borderId="0">
      <alignment horizontal="center"/>
    </xf>
    <xf numFmtId="0" fontId="175" fillId="96" borderId="0">
      <alignment horizontal="center"/>
    </xf>
    <xf numFmtId="0" fontId="99" fillId="104" borderId="0"/>
    <xf numFmtId="0" fontId="99" fillId="104" borderId="0"/>
    <xf numFmtId="0" fontId="176" fillId="103" borderId="0" applyBorder="0">
      <alignment horizontal="centerContinuous"/>
    </xf>
    <xf numFmtId="0" fontId="176" fillId="103" borderId="0" applyBorder="0">
      <alignment horizontal="centerContinuous"/>
    </xf>
    <xf numFmtId="0" fontId="177" fillId="104" borderId="0" applyBorder="0">
      <alignment horizontal="centerContinuous"/>
    </xf>
    <xf numFmtId="0" fontId="177" fillId="104" borderId="0" applyBorder="0">
      <alignment horizontal="centerContinuous"/>
    </xf>
    <xf numFmtId="0" fontId="173" fillId="81" borderId="58" applyNumberFormat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78" fillId="0" borderId="0"/>
    <xf numFmtId="0" fontId="178" fillId="0" borderId="0"/>
    <xf numFmtId="1" fontId="179" fillId="0" borderId="0" applyProtection="0">
      <alignment horizontal="right" vertical="center"/>
    </xf>
    <xf numFmtId="0" fontId="61" fillId="20" borderId="0">
      <alignment vertical="center"/>
    </xf>
    <xf numFmtId="0" fontId="61" fillId="20" borderId="0">
      <alignment vertical="center"/>
    </xf>
    <xf numFmtId="49" fontId="180" fillId="0" borderId="36" applyFill="0" applyProtection="0">
      <alignment vertical="center"/>
    </xf>
    <xf numFmtId="239" fontId="32" fillId="0" borderId="0" applyFont="0" applyFill="0" applyBorder="0" applyAlignment="0" applyProtection="0"/>
    <xf numFmtId="240" fontId="32" fillId="0" borderId="0" applyFont="0" applyFill="0" applyBorder="0" applyAlignment="0" applyProtection="0"/>
    <xf numFmtId="9" fontId="14" fillId="0" borderId="0" applyFont="0" applyFill="0" applyBorder="0" applyAlignment="0" applyProtection="0"/>
    <xf numFmtId="241" fontId="53" fillId="0" borderId="0" applyFont="0" applyFill="0" applyBorder="0" applyAlignment="0" applyProtection="0"/>
    <xf numFmtId="200" fontId="53" fillId="0" borderId="0" applyFont="0" applyFill="0" applyBorder="0" applyAlignment="0" applyProtection="0"/>
    <xf numFmtId="166" fontId="14" fillId="0" borderId="0" applyFont="0" applyFill="0" applyBorder="0" applyAlignment="0" applyProtection="0"/>
    <xf numFmtId="10" fontId="39" fillId="0" borderId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242" fontId="53" fillId="0" borderId="0" applyFont="0" applyFill="0" applyBorder="0" applyAlignment="0" applyProtection="0"/>
    <xf numFmtId="0" fontId="105" fillId="0" borderId="0" applyFill="0" applyBorder="0" applyProtection="0">
      <alignment vertical="center"/>
    </xf>
    <xf numFmtId="0" fontId="105" fillId="0" borderId="0" applyFill="0" applyBorder="0" applyProtection="0">
      <alignment vertical="center"/>
    </xf>
    <xf numFmtId="37" fontId="181" fillId="25" borderId="59"/>
    <xf numFmtId="37" fontId="181" fillId="25" borderId="59"/>
    <xf numFmtId="243" fontId="53" fillId="0" borderId="0" applyFill="0" applyBorder="0" applyAlignment="0"/>
    <xf numFmtId="244" fontId="53" fillId="0" borderId="0" applyFill="0" applyBorder="0" applyAlignment="0"/>
    <xf numFmtId="243" fontId="53" fillId="0" borderId="0" applyFill="0" applyBorder="0" applyAlignment="0"/>
    <xf numFmtId="203" fontId="53" fillId="0" borderId="0" applyFill="0" applyBorder="0" applyAlignment="0"/>
    <xf numFmtId="244" fontId="53" fillId="0" borderId="0" applyFill="0" applyBorder="0" applyAlignment="0"/>
    <xf numFmtId="0" fontId="79" fillId="0" borderId="0"/>
    <xf numFmtId="0" fontId="79" fillId="0" borderId="0"/>
    <xf numFmtId="0" fontId="182" fillId="0" borderId="0" applyNumberFormat="0">
      <alignment horizontal="left"/>
    </xf>
    <xf numFmtId="245" fontId="183" fillId="0" borderId="60" applyBorder="0">
      <alignment horizontal="right"/>
      <protection locked="0"/>
    </xf>
    <xf numFmtId="245" fontId="183" fillId="0" borderId="60" applyBorder="0">
      <alignment horizontal="right"/>
      <protection locked="0"/>
    </xf>
    <xf numFmtId="0" fontId="79" fillId="0" borderId="0"/>
    <xf numFmtId="0" fontId="79" fillId="0" borderId="0"/>
    <xf numFmtId="0" fontId="128" fillId="0" borderId="0"/>
    <xf numFmtId="0" fontId="128" fillId="0" borderId="0"/>
    <xf numFmtId="49" fontId="184" fillId="0" borderId="1" applyNumberFormat="0">
      <alignment horizontal="left" vertical="center"/>
    </xf>
    <xf numFmtId="49" fontId="184" fillId="0" borderId="1" applyNumberFormat="0">
      <alignment horizontal="left" vertical="center"/>
    </xf>
    <xf numFmtId="0" fontId="178" fillId="0" borderId="0"/>
    <xf numFmtId="0" fontId="178" fillId="0" borderId="0"/>
    <xf numFmtId="187" fontId="185" fillId="98" borderId="1">
      <alignment horizontal="center" vertical="center" wrapText="1"/>
      <protection locked="0"/>
    </xf>
    <xf numFmtId="187" fontId="172" fillId="98" borderId="1">
      <alignment horizontal="center" vertical="center" wrapText="1"/>
      <protection locked="0"/>
    </xf>
    <xf numFmtId="187" fontId="172" fillId="98" borderId="1">
      <alignment horizontal="center" vertical="center" wrapText="1"/>
      <protection locked="0"/>
    </xf>
    <xf numFmtId="187" fontId="172" fillId="98" borderId="1">
      <alignment horizontal="center" vertical="center" wrapText="1"/>
      <protection locked="0"/>
    </xf>
    <xf numFmtId="187" fontId="172" fillId="98" borderId="1">
      <alignment horizontal="center" vertical="center" wrapText="1"/>
      <protection locked="0"/>
    </xf>
    <xf numFmtId="187" fontId="172" fillId="98" borderId="1">
      <alignment horizontal="center" vertical="center" wrapText="1"/>
      <protection locked="0"/>
    </xf>
    <xf numFmtId="187" fontId="185" fillId="98" borderId="1">
      <alignment horizontal="center" vertical="center" wrapText="1"/>
      <protection locked="0"/>
    </xf>
    <xf numFmtId="187" fontId="172" fillId="98" borderId="1">
      <alignment horizontal="center" vertical="center" wrapText="1"/>
      <protection locked="0"/>
    </xf>
    <xf numFmtId="187" fontId="172" fillId="98" borderId="1">
      <alignment horizontal="center" vertical="center" wrapText="1"/>
      <protection locked="0"/>
    </xf>
    <xf numFmtId="187" fontId="172" fillId="98" borderId="1">
      <alignment horizontal="center" vertical="center" wrapText="1"/>
      <protection locked="0"/>
    </xf>
    <xf numFmtId="187" fontId="172" fillId="98" borderId="1">
      <alignment horizontal="center" vertical="center" wrapText="1"/>
      <protection locked="0"/>
    </xf>
    <xf numFmtId="187" fontId="172" fillId="98" borderId="1">
      <alignment horizontal="center" vertical="center" wrapText="1"/>
      <protection locked="0"/>
    </xf>
    <xf numFmtId="187" fontId="172" fillId="98" borderId="1">
      <alignment horizontal="center" vertical="center" wrapText="1"/>
      <protection locked="0"/>
    </xf>
    <xf numFmtId="187" fontId="172" fillId="98" borderId="1">
      <alignment horizontal="center" vertical="center" wrapText="1"/>
      <protection locked="0"/>
    </xf>
    <xf numFmtId="187" fontId="185" fillId="98" borderId="1">
      <alignment horizontal="center" vertical="center" wrapText="1"/>
      <protection locked="0"/>
    </xf>
    <xf numFmtId="187" fontId="185" fillId="98" borderId="1">
      <alignment horizontal="center" vertical="center" wrapText="1"/>
      <protection locked="0"/>
    </xf>
    <xf numFmtId="187" fontId="185" fillId="98" borderId="1">
      <alignment horizontal="center" vertical="center" wrapText="1"/>
      <protection locked="0"/>
    </xf>
    <xf numFmtId="187" fontId="185" fillId="98" borderId="1">
      <alignment horizontal="center" vertical="center" wrapText="1"/>
      <protection locked="0"/>
    </xf>
    <xf numFmtId="187" fontId="185" fillId="98" borderId="1">
      <alignment horizontal="center" vertical="center" wrapText="1"/>
      <protection locked="0"/>
    </xf>
    <xf numFmtId="0" fontId="32" fillId="0" borderId="0">
      <alignment vertical="center"/>
    </xf>
    <xf numFmtId="0" fontId="32" fillId="0" borderId="0">
      <alignment vertical="center"/>
    </xf>
    <xf numFmtId="0" fontId="79" fillId="0" borderId="0"/>
    <xf numFmtId="0" fontId="79" fillId="0" borderId="0"/>
    <xf numFmtId="0" fontId="186" fillId="0" borderId="0" applyNumberFormat="0" applyFill="0" applyBorder="0" applyAlignment="0" applyProtection="0">
      <alignment horizontal="left"/>
      <protection locked="0"/>
    </xf>
    <xf numFmtId="0" fontId="186" fillId="0" borderId="0" applyNumberFormat="0" applyFill="0" applyBorder="0" applyAlignment="0" applyProtection="0">
      <alignment horizontal="left"/>
      <protection locked="0"/>
    </xf>
    <xf numFmtId="0" fontId="128" fillId="0" borderId="0"/>
    <xf numFmtId="0" fontId="128" fillId="0" borderId="0"/>
    <xf numFmtId="0" fontId="187" fillId="0" borderId="0" applyNumberFormat="0" applyBorder="0" applyProtection="0"/>
    <xf numFmtId="0" fontId="187" fillId="0" borderId="0" applyNumberFormat="0" applyBorder="0" applyProtection="0"/>
    <xf numFmtId="0" fontId="188" fillId="0" borderId="0" applyNumberFormat="0" applyBorder="0" applyProtection="0"/>
    <xf numFmtId="178" fontId="187" fillId="0" borderId="0" applyBorder="0" applyProtection="0"/>
    <xf numFmtId="0" fontId="36" fillId="103" borderId="0">
      <alignment horizontal="left" vertical="top"/>
    </xf>
    <xf numFmtId="0" fontId="36" fillId="103" borderId="0">
      <alignment horizontal="left" vertical="top"/>
    </xf>
    <xf numFmtId="0" fontId="189" fillId="81" borderId="0">
      <alignment horizontal="center" vertical="center"/>
    </xf>
    <xf numFmtId="0" fontId="190" fillId="103" borderId="0">
      <alignment horizontal="right" vertical="center"/>
    </xf>
    <xf numFmtId="0" fontId="190" fillId="103" borderId="0">
      <alignment horizontal="right" vertical="center"/>
    </xf>
    <xf numFmtId="0" fontId="191" fillId="0" borderId="61">
      <alignment vertical="center"/>
    </xf>
    <xf numFmtId="0" fontId="191" fillId="0" borderId="61">
      <alignment vertical="center"/>
    </xf>
    <xf numFmtId="178" fontId="191" fillId="0" borderId="61">
      <alignment vertical="center"/>
    </xf>
    <xf numFmtId="178" fontId="191" fillId="0" borderId="61">
      <alignment vertical="center"/>
    </xf>
    <xf numFmtId="0" fontId="191" fillId="0" borderId="61">
      <alignment vertical="center"/>
    </xf>
    <xf numFmtId="0" fontId="191" fillId="0" borderId="61">
      <alignment vertical="center"/>
    </xf>
    <xf numFmtId="0" fontId="191" fillId="0" borderId="61">
      <alignment vertical="center"/>
    </xf>
    <xf numFmtId="0" fontId="191" fillId="0" borderId="61">
      <alignment vertical="center"/>
    </xf>
    <xf numFmtId="0" fontId="191" fillId="0" borderId="61">
      <alignment vertical="center"/>
    </xf>
    <xf numFmtId="178" fontId="191" fillId="0" borderId="61">
      <alignment vertical="center"/>
    </xf>
    <xf numFmtId="178" fontId="191" fillId="0" borderId="61">
      <alignment vertical="center"/>
    </xf>
    <xf numFmtId="0" fontId="191" fillId="0" borderId="61">
      <alignment vertical="center"/>
    </xf>
    <xf numFmtId="0" fontId="191" fillId="0" borderId="61">
      <alignment vertical="center"/>
    </xf>
    <xf numFmtId="0" fontId="191" fillId="0" borderId="61">
      <alignment vertical="center"/>
    </xf>
    <xf numFmtId="0" fontId="191" fillId="0" borderId="61">
      <alignment vertical="center"/>
    </xf>
    <xf numFmtId="178" fontId="191" fillId="0" borderId="61">
      <alignment vertical="center"/>
    </xf>
    <xf numFmtId="178" fontId="191" fillId="0" borderId="61">
      <alignment vertical="center"/>
    </xf>
    <xf numFmtId="0" fontId="191" fillId="0" borderId="61">
      <alignment vertical="center"/>
    </xf>
    <xf numFmtId="0" fontId="191" fillId="0" borderId="61">
      <alignment vertical="center"/>
    </xf>
    <xf numFmtId="0" fontId="191" fillId="0" borderId="61">
      <alignment vertical="center"/>
    </xf>
    <xf numFmtId="0" fontId="191" fillId="0" borderId="61">
      <alignment vertical="center"/>
    </xf>
    <xf numFmtId="0" fontId="79" fillId="0" borderId="0"/>
    <xf numFmtId="0" fontId="79" fillId="0" borderId="0"/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13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92" fillId="25" borderId="58" applyNumberFormat="0" applyProtection="0">
      <alignment vertical="center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4" fontId="113" fillId="2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6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107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83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8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109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3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0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111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113" fillId="89" borderId="58" applyNumberFormat="0" applyProtection="0">
      <alignment horizontal="right" vertical="center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86" fillId="112" borderId="58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13" fillId="113" borderId="62" applyNumberFormat="0" applyProtection="0">
      <alignment horizontal="left" vertical="center" indent="1"/>
    </xf>
    <xf numFmtId="4" fontId="193" fillId="29" borderId="0" applyNumberFormat="0" applyProtection="0">
      <alignment horizontal="left" vertical="center" indent="1"/>
    </xf>
    <xf numFmtId="4" fontId="193" fillId="114" borderId="0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4" fontId="36" fillId="113" borderId="58" applyNumberFormat="0" applyProtection="0">
      <alignment horizontal="left" vertical="center" indent="1"/>
    </xf>
    <xf numFmtId="4" fontId="113" fillId="113" borderId="58" applyNumberFormat="0" applyProtection="0">
      <alignment horizontal="left" vertical="center" indent="1"/>
    </xf>
    <xf numFmtId="4" fontId="113" fillId="113" borderId="58" applyNumberFormat="0" applyProtection="0">
      <alignment horizontal="left" vertical="center" indent="1"/>
    </xf>
    <xf numFmtId="4" fontId="113" fillId="113" borderId="58" applyNumberFormat="0" applyProtection="0">
      <alignment horizontal="left" vertical="center" indent="1"/>
    </xf>
    <xf numFmtId="4" fontId="113" fillId="113" borderId="58" applyNumberFormat="0" applyProtection="0">
      <alignment horizontal="left" vertical="center" indent="1"/>
    </xf>
    <xf numFmtId="4" fontId="113" fillId="113" borderId="58" applyNumberFormat="0" applyProtection="0">
      <alignment horizontal="left" vertical="center" indent="1"/>
    </xf>
    <xf numFmtId="4" fontId="113" fillId="113" borderId="58" applyNumberFormat="0" applyProtection="0">
      <alignment horizontal="left" vertical="center" indent="1"/>
    </xf>
    <xf numFmtId="4" fontId="113" fillId="113" borderId="58" applyNumberFormat="0" applyProtection="0">
      <alignment horizontal="left" vertical="center" indent="1"/>
    </xf>
    <xf numFmtId="4" fontId="36" fillId="113" borderId="58" applyNumberFormat="0" applyProtection="0">
      <alignment horizontal="left" vertical="center" indent="1"/>
    </xf>
    <xf numFmtId="4" fontId="36" fillId="113" borderId="58" applyNumberFormat="0" applyProtection="0">
      <alignment horizontal="left" vertical="center" indent="1"/>
    </xf>
    <xf numFmtId="4" fontId="113" fillId="113" borderId="58" applyNumberFormat="0" applyProtection="0">
      <alignment horizontal="left" vertical="center" indent="1"/>
    </xf>
    <xf numFmtId="4" fontId="113" fillId="113" borderId="58" applyNumberFormat="0" applyProtection="0">
      <alignment horizontal="left" vertical="center" indent="1"/>
    </xf>
    <xf numFmtId="4" fontId="113" fillId="113" borderId="58" applyNumberFormat="0" applyProtection="0">
      <alignment horizontal="left" vertical="center" indent="1"/>
    </xf>
    <xf numFmtId="4" fontId="113" fillId="113" borderId="58" applyNumberFormat="0" applyProtection="0">
      <alignment horizontal="left" vertical="center" indent="1"/>
    </xf>
    <xf numFmtId="4" fontId="113" fillId="113" borderId="58" applyNumberFormat="0" applyProtection="0">
      <alignment horizontal="left" vertical="center" indent="1"/>
    </xf>
    <xf numFmtId="4" fontId="113" fillId="113" borderId="58" applyNumberFormat="0" applyProtection="0">
      <alignment horizontal="left" vertical="center" indent="1"/>
    </xf>
    <xf numFmtId="4" fontId="113" fillId="113" borderId="58" applyNumberFormat="0" applyProtection="0">
      <alignment horizontal="left" vertical="center" indent="1"/>
    </xf>
    <xf numFmtId="4" fontId="113" fillId="113" borderId="58" applyNumberFormat="0" applyProtection="0">
      <alignment horizontal="left" vertical="center" indent="1"/>
    </xf>
    <xf numFmtId="4" fontId="113" fillId="113" borderId="58" applyNumberFormat="0" applyProtection="0">
      <alignment horizontal="left" vertical="center" indent="1"/>
    </xf>
    <xf numFmtId="4" fontId="36" fillId="113" borderId="58" applyNumberFormat="0" applyProtection="0">
      <alignment horizontal="left" vertical="center" indent="1"/>
    </xf>
    <xf numFmtId="4" fontId="36" fillId="113" borderId="58" applyNumberFormat="0" applyProtection="0">
      <alignment horizontal="left" vertical="center" indent="1"/>
    </xf>
    <xf numFmtId="4" fontId="36" fillId="113" borderId="58" applyNumberFormat="0" applyProtection="0">
      <alignment horizontal="left" vertical="center" indent="1"/>
    </xf>
    <xf numFmtId="4" fontId="36" fillId="113" borderId="58" applyNumberFormat="0" applyProtection="0">
      <alignment horizontal="left" vertical="center" indent="1"/>
    </xf>
    <xf numFmtId="4" fontId="36" fillId="113" borderId="58" applyNumberFormat="0" applyProtection="0">
      <alignment horizontal="left" vertical="center" indent="1"/>
    </xf>
    <xf numFmtId="4" fontId="36" fillId="113" borderId="58" applyNumberFormat="0" applyProtection="0">
      <alignment horizontal="left" vertical="center" indent="1"/>
    </xf>
    <xf numFmtId="4" fontId="36" fillId="113" borderId="58" applyNumberFormat="0" applyProtection="0">
      <alignment horizontal="left" vertical="center" indent="1"/>
    </xf>
    <xf numFmtId="4" fontId="36" fillId="99" borderId="58" applyNumberFormat="0" applyProtection="0">
      <alignment horizontal="left" vertical="center" indent="1"/>
    </xf>
    <xf numFmtId="4" fontId="113" fillId="99" borderId="58" applyNumberFormat="0" applyProtection="0">
      <alignment horizontal="left" vertical="center" indent="1"/>
    </xf>
    <xf numFmtId="4" fontId="113" fillId="99" borderId="58" applyNumberFormat="0" applyProtection="0">
      <alignment horizontal="left" vertical="center" indent="1"/>
    </xf>
    <xf numFmtId="4" fontId="113" fillId="99" borderId="58" applyNumberFormat="0" applyProtection="0">
      <alignment horizontal="left" vertical="center" indent="1"/>
    </xf>
    <xf numFmtId="4" fontId="113" fillId="99" borderId="58" applyNumberFormat="0" applyProtection="0">
      <alignment horizontal="left" vertical="center" indent="1"/>
    </xf>
    <xf numFmtId="4" fontId="113" fillId="99" borderId="58" applyNumberFormat="0" applyProtection="0">
      <alignment horizontal="left" vertical="center" indent="1"/>
    </xf>
    <xf numFmtId="4" fontId="113" fillId="99" borderId="58" applyNumberFormat="0" applyProtection="0">
      <alignment horizontal="left" vertical="center" indent="1"/>
    </xf>
    <xf numFmtId="4" fontId="113" fillId="99" borderId="58" applyNumberFormat="0" applyProtection="0">
      <alignment horizontal="left" vertical="center" indent="1"/>
    </xf>
    <xf numFmtId="4" fontId="36" fillId="99" borderId="58" applyNumberFormat="0" applyProtection="0">
      <alignment horizontal="left" vertical="center" indent="1"/>
    </xf>
    <xf numFmtId="4" fontId="36" fillId="99" borderId="58" applyNumberFormat="0" applyProtection="0">
      <alignment horizontal="left" vertical="center" indent="1"/>
    </xf>
    <xf numFmtId="4" fontId="113" fillId="99" borderId="58" applyNumberFormat="0" applyProtection="0">
      <alignment horizontal="left" vertical="center" indent="1"/>
    </xf>
    <xf numFmtId="4" fontId="113" fillId="99" borderId="58" applyNumberFormat="0" applyProtection="0">
      <alignment horizontal="left" vertical="center" indent="1"/>
    </xf>
    <xf numFmtId="4" fontId="113" fillId="99" borderId="58" applyNumberFormat="0" applyProtection="0">
      <alignment horizontal="left" vertical="center" indent="1"/>
    </xf>
    <xf numFmtId="4" fontId="113" fillId="99" borderId="58" applyNumberFormat="0" applyProtection="0">
      <alignment horizontal="left" vertical="center" indent="1"/>
    </xf>
    <xf numFmtId="4" fontId="113" fillId="99" borderId="58" applyNumberFormat="0" applyProtection="0">
      <alignment horizontal="left" vertical="center" indent="1"/>
    </xf>
    <xf numFmtId="4" fontId="113" fillId="99" borderId="58" applyNumberFormat="0" applyProtection="0">
      <alignment horizontal="left" vertical="center" indent="1"/>
    </xf>
    <xf numFmtId="4" fontId="113" fillId="99" borderId="58" applyNumberFormat="0" applyProtection="0">
      <alignment horizontal="left" vertical="center" indent="1"/>
    </xf>
    <xf numFmtId="4" fontId="113" fillId="99" borderId="58" applyNumberFormat="0" applyProtection="0">
      <alignment horizontal="left" vertical="center" indent="1"/>
    </xf>
    <xf numFmtId="4" fontId="113" fillId="99" borderId="58" applyNumberFormat="0" applyProtection="0">
      <alignment horizontal="left" vertical="center" indent="1"/>
    </xf>
    <xf numFmtId="4" fontId="36" fillId="99" borderId="58" applyNumberFormat="0" applyProtection="0">
      <alignment horizontal="left" vertical="center" indent="1"/>
    </xf>
    <xf numFmtId="4" fontId="36" fillId="99" borderId="58" applyNumberFormat="0" applyProtection="0">
      <alignment horizontal="left" vertical="center" indent="1"/>
    </xf>
    <xf numFmtId="4" fontId="36" fillId="99" borderId="58" applyNumberFormat="0" applyProtection="0">
      <alignment horizontal="left" vertical="center" indent="1"/>
    </xf>
    <xf numFmtId="4" fontId="36" fillId="99" borderId="58" applyNumberFormat="0" applyProtection="0">
      <alignment horizontal="left" vertical="center" indent="1"/>
    </xf>
    <xf numFmtId="4" fontId="36" fillId="99" borderId="58" applyNumberFormat="0" applyProtection="0">
      <alignment horizontal="left" vertical="center" indent="1"/>
    </xf>
    <xf numFmtId="4" fontId="36" fillId="99" borderId="58" applyNumberFormat="0" applyProtection="0">
      <alignment horizontal="left" vertical="center" indent="1"/>
    </xf>
    <xf numFmtId="4" fontId="36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79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99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79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8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79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20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8" fillId="0" borderId="0"/>
    <xf numFmtId="0" fontId="38" fillId="0" borderId="0"/>
    <xf numFmtId="0" fontId="32" fillId="103" borderId="1" applyNumberFormat="0">
      <protection locked="0"/>
    </xf>
    <xf numFmtId="0" fontId="32" fillId="103" borderId="1" applyNumberFormat="0">
      <protection locked="0"/>
    </xf>
    <xf numFmtId="0" fontId="38" fillId="0" borderId="0"/>
    <xf numFmtId="0" fontId="38" fillId="0" borderId="0"/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13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92" fillId="115" borderId="58" applyNumberFormat="0" applyProtection="0">
      <alignment vertical="center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5" borderId="58" applyNumberFormat="0" applyProtection="0">
      <alignment horizontal="left" vertical="center" indent="1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13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4" fontId="192" fillId="113" borderId="58" applyNumberFormat="0" applyProtection="0">
      <alignment horizontal="right" vertical="center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79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32" fillId="105" borderId="58" applyNumberFormat="0" applyProtection="0">
      <alignment horizontal="left" vertical="center" indent="1"/>
    </xf>
    <xf numFmtId="0" fontId="194" fillId="0" borderId="0"/>
    <xf numFmtId="4" fontId="195" fillId="116" borderId="0" applyNumberFormat="0" applyProtection="0">
      <alignment horizontal="left" vertical="center" indent="1"/>
    </xf>
    <xf numFmtId="0" fontId="194" fillId="0" borderId="0"/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4" fontId="196" fillId="113" borderId="58" applyNumberFormat="0" applyProtection="0">
      <alignment horizontal="right" vertical="center"/>
    </xf>
    <xf numFmtId="0" fontId="111" fillId="0" borderId="63"/>
    <xf numFmtId="178" fontId="111" fillId="0" borderId="63"/>
    <xf numFmtId="178" fontId="111" fillId="0" borderId="63"/>
    <xf numFmtId="0" fontId="111" fillId="0" borderId="63"/>
    <xf numFmtId="0" fontId="111" fillId="0" borderId="63"/>
    <xf numFmtId="0" fontId="111" fillId="0" borderId="63"/>
    <xf numFmtId="0" fontId="111" fillId="0" borderId="63"/>
    <xf numFmtId="0" fontId="197" fillId="117" borderId="0"/>
    <xf numFmtId="0" fontId="197" fillId="117" borderId="0"/>
    <xf numFmtId="49" fontId="198" fillId="117" borderId="0"/>
    <xf numFmtId="49" fontId="199" fillId="117" borderId="64"/>
    <xf numFmtId="49" fontId="199" fillId="117" borderId="0"/>
    <xf numFmtId="0" fontId="197" fillId="94" borderId="64">
      <protection locked="0"/>
    </xf>
    <xf numFmtId="0" fontId="197" fillId="94" borderId="64">
      <protection locked="0"/>
    </xf>
    <xf numFmtId="0" fontId="197" fillId="117" borderId="0"/>
    <xf numFmtId="0" fontId="197" fillId="117" borderId="0"/>
    <xf numFmtId="0" fontId="199" fillId="118" borderId="0"/>
    <xf numFmtId="0" fontId="199" fillId="118" borderId="0"/>
    <xf numFmtId="0" fontId="199" fillId="89" borderId="0"/>
    <xf numFmtId="0" fontId="199" fillId="89" borderId="0"/>
    <xf numFmtId="0" fontId="199" fillId="108" borderId="0"/>
    <xf numFmtId="0" fontId="199" fillId="108" borderId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246" fontId="79" fillId="0" borderId="0" applyFont="0" applyFill="0" applyBorder="0" applyAlignment="0" applyProtection="0"/>
    <xf numFmtId="247" fontId="32" fillId="79" borderId="1">
      <alignment vertical="center"/>
    </xf>
    <xf numFmtId="0" fontId="90" fillId="0" borderId="0" applyFill="0" applyBorder="0" applyAlignment="0" applyProtection="0"/>
    <xf numFmtId="0" fontId="90" fillId="0" borderId="0" applyFill="0" applyBorder="0" applyAlignment="0" applyProtection="0"/>
    <xf numFmtId="0" fontId="79" fillId="0" borderId="65"/>
    <xf numFmtId="0" fontId="79" fillId="0" borderId="65"/>
    <xf numFmtId="178" fontId="79" fillId="0" borderId="65"/>
    <xf numFmtId="178" fontId="79" fillId="0" borderId="65"/>
    <xf numFmtId="0" fontId="79" fillId="0" borderId="65"/>
    <xf numFmtId="0" fontId="79" fillId="0" borderId="65"/>
    <xf numFmtId="0" fontId="79" fillId="0" borderId="65"/>
    <xf numFmtId="0" fontId="79" fillId="0" borderId="65"/>
    <xf numFmtId="0" fontId="79" fillId="0" borderId="65"/>
    <xf numFmtId="178" fontId="79" fillId="0" borderId="65"/>
    <xf numFmtId="178" fontId="79" fillId="0" borderId="65"/>
    <xf numFmtId="0" fontId="79" fillId="0" borderId="65"/>
    <xf numFmtId="0" fontId="79" fillId="0" borderId="65"/>
    <xf numFmtId="0" fontId="79" fillId="0" borderId="65"/>
    <xf numFmtId="0" fontId="79" fillId="0" borderId="65"/>
    <xf numFmtId="178" fontId="79" fillId="0" borderId="65"/>
    <xf numFmtId="178" fontId="79" fillId="0" borderId="65"/>
    <xf numFmtId="0" fontId="79" fillId="0" borderId="65"/>
    <xf numFmtId="0" fontId="79" fillId="0" borderId="65"/>
    <xf numFmtId="0" fontId="79" fillId="0" borderId="65"/>
    <xf numFmtId="0" fontId="79" fillId="0" borderId="65"/>
    <xf numFmtId="0" fontId="69" fillId="0" borderId="0" applyNumberFormat="0" applyFill="0" applyBorder="0" applyAlignment="0" applyProtection="0">
      <alignment horizontal="center"/>
    </xf>
    <xf numFmtId="0" fontId="69" fillId="0" borderId="0" applyNumberFormat="0" applyFill="0" applyBorder="0" applyAlignment="0" applyProtection="0">
      <alignment horizontal="center"/>
    </xf>
    <xf numFmtId="0" fontId="201" fillId="0" borderId="0">
      <alignment horizontal="left" vertical="center" wrapText="1"/>
    </xf>
    <xf numFmtId="0" fontId="201" fillId="0" borderId="0">
      <alignment horizontal="left" vertical="center" wrapText="1"/>
    </xf>
    <xf numFmtId="248" fontId="202" fillId="0" borderId="1">
      <alignment horizontal="left" vertical="center"/>
      <protection locked="0"/>
    </xf>
    <xf numFmtId="0" fontId="32" fillId="119" borderId="0"/>
    <xf numFmtId="0" fontId="30" fillId="0" borderId="0"/>
    <xf numFmtId="0" fontId="30" fillId="0" borderId="0"/>
    <xf numFmtId="0" fontId="203" fillId="0" borderId="0"/>
    <xf numFmtId="0" fontId="203" fillId="0" borderId="0"/>
    <xf numFmtId="0" fontId="79" fillId="0" borderId="66"/>
    <xf numFmtId="0" fontId="79" fillId="0" borderId="66"/>
    <xf numFmtId="0" fontId="10" fillId="0" borderId="0"/>
    <xf numFmtId="0" fontId="10" fillId="0" borderId="0"/>
    <xf numFmtId="38" fontId="204" fillId="0" borderId="67" applyBorder="0">
      <alignment horizontal="right"/>
      <protection locked="0"/>
    </xf>
    <xf numFmtId="187" fontId="32" fillId="94" borderId="68" applyNumberFormat="0" applyFont="0" applyAlignment="0">
      <alignment horizontal="left"/>
    </xf>
    <xf numFmtId="0" fontId="205" fillId="0" borderId="0" applyBorder="0" applyProtection="0">
      <alignment vertical="center"/>
    </xf>
    <xf numFmtId="0" fontId="205" fillId="0" borderId="0" applyBorder="0" applyProtection="0">
      <alignment vertical="center"/>
    </xf>
    <xf numFmtId="0" fontId="205" fillId="0" borderId="36" applyBorder="0" applyProtection="0">
      <alignment horizontal="right" vertical="center"/>
    </xf>
    <xf numFmtId="0" fontId="205" fillId="0" borderId="36" applyBorder="0" applyProtection="0">
      <alignment horizontal="right" vertical="center"/>
    </xf>
    <xf numFmtId="0" fontId="206" fillId="120" borderId="0" applyBorder="0" applyProtection="0">
      <alignment horizontal="centerContinuous" vertical="center"/>
    </xf>
    <xf numFmtId="0" fontId="206" fillId="120" borderId="0" applyBorder="0" applyProtection="0">
      <alignment horizontal="centerContinuous" vertical="center"/>
    </xf>
    <xf numFmtId="0" fontId="206" fillId="121" borderId="36" applyBorder="0" applyProtection="0">
      <alignment horizontal="centerContinuous" vertical="center"/>
    </xf>
    <xf numFmtId="0" fontId="206" fillId="121" borderId="36" applyBorder="0" applyProtection="0">
      <alignment horizontal="centerContinuous" vertical="center"/>
    </xf>
    <xf numFmtId="0" fontId="207" fillId="0" borderId="0"/>
    <xf numFmtId="175" fontId="208" fillId="122" borderId="0">
      <alignment horizontal="right" vertical="top"/>
    </xf>
    <xf numFmtId="38" fontId="208" fillId="122" borderId="0">
      <alignment horizontal="right" vertical="top"/>
    </xf>
    <xf numFmtId="38" fontId="208" fillId="122" borderId="0">
      <alignment horizontal="right" vertical="top"/>
    </xf>
    <xf numFmtId="38" fontId="208" fillId="122" borderId="0">
      <alignment horizontal="right" vertical="top"/>
    </xf>
    <xf numFmtId="0" fontId="169" fillId="0" borderId="0"/>
    <xf numFmtId="0" fontId="169" fillId="0" borderId="0"/>
    <xf numFmtId="0" fontId="209" fillId="0" borderId="0" applyFill="0" applyBorder="0" applyProtection="0">
      <alignment horizontal="left"/>
    </xf>
    <xf numFmtId="0" fontId="209" fillId="0" borderId="0" applyFill="0" applyBorder="0" applyProtection="0">
      <alignment horizontal="left"/>
    </xf>
    <xf numFmtId="0" fontId="124" fillId="0" borderId="67" applyFill="0" applyBorder="0" applyProtection="0">
      <alignment horizontal="left" vertical="top"/>
    </xf>
    <xf numFmtId="0" fontId="124" fillId="0" borderId="67" applyFill="0" applyBorder="0" applyProtection="0">
      <alignment horizontal="left" vertical="top"/>
    </xf>
    <xf numFmtId="0" fontId="210" fillId="0" borderId="0">
      <alignment horizontal="centerContinuous"/>
    </xf>
    <xf numFmtId="0" fontId="79" fillId="0" borderId="0"/>
    <xf numFmtId="0" fontId="79" fillId="0" borderId="0"/>
    <xf numFmtId="0" fontId="211" fillId="0" borderId="67" applyFill="0" applyBorder="0" applyProtection="0"/>
    <xf numFmtId="0" fontId="211" fillId="0" borderId="0"/>
    <xf numFmtId="0" fontId="211" fillId="0" borderId="0"/>
    <xf numFmtId="0" fontId="211" fillId="0" borderId="67" applyFill="0" applyBorder="0" applyProtection="0"/>
    <xf numFmtId="0" fontId="212" fillId="0" borderId="0" applyFill="0" applyBorder="0" applyProtection="0"/>
    <xf numFmtId="0" fontId="213" fillId="0" borderId="0"/>
    <xf numFmtId="0" fontId="213" fillId="0" borderId="0"/>
    <xf numFmtId="0" fontId="212" fillId="0" borderId="0" applyFill="0" applyBorder="0" applyProtection="0"/>
    <xf numFmtId="49" fontId="113" fillId="0" borderId="0" applyFill="0" applyBorder="0" applyAlignment="0"/>
    <xf numFmtId="242" fontId="53" fillId="0" borderId="0" applyFill="0" applyBorder="0" applyAlignment="0"/>
    <xf numFmtId="249" fontId="53" fillId="0" borderId="0" applyFill="0" applyBorder="0" applyAlignment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6" fillId="0" borderId="0"/>
    <xf numFmtId="0" fontId="216" fillId="0" borderId="0"/>
    <xf numFmtId="0" fontId="215" fillId="0" borderId="0" applyNumberFormat="0" applyFill="0" applyBorder="0" applyAlignment="0" applyProtection="0"/>
    <xf numFmtId="49" fontId="217" fillId="28" borderId="69" applyNumberFormat="0">
      <alignment horizontal="center" vertical="center"/>
    </xf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49" fontId="218" fillId="20" borderId="1" applyNumberFormat="0" applyBorder="0">
      <alignment horizontal="center" vertical="center" wrapText="1"/>
    </xf>
    <xf numFmtId="0" fontId="106" fillId="0" borderId="70" applyNumberFormat="0" applyFon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106" fillId="0" borderId="70" applyNumberFormat="0" applyFon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107" fillId="0" borderId="70" applyNumberFormat="0" applyFont="0" applyFill="0" applyAlignment="0" applyProtection="0"/>
    <xf numFmtId="0" fontId="220" fillId="0" borderId="70" applyNumberFormat="0" applyFont="0" applyFill="0" applyAlignment="0" applyProtection="0"/>
    <xf numFmtId="0" fontId="220" fillId="0" borderId="70" applyNumberFormat="0" applyFont="0" applyFill="0" applyAlignment="0" applyProtection="0"/>
    <xf numFmtId="0" fontId="107" fillId="0" borderId="70" applyNumberFormat="0" applyFon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143" fillId="0" borderId="44" applyFill="0" applyBorder="0" applyProtection="0">
      <alignment vertical="center"/>
    </xf>
    <xf numFmtId="0" fontId="143" fillId="0" borderId="44" applyFill="0" applyBorder="0" applyProtection="0">
      <alignment vertical="center"/>
    </xf>
    <xf numFmtId="0" fontId="79" fillId="0" borderId="0"/>
    <xf numFmtId="0" fontId="79" fillId="0" borderId="0"/>
    <xf numFmtId="49" fontId="221" fillId="24" borderId="72">
      <alignment horizontal="left"/>
    </xf>
    <xf numFmtId="49" fontId="221" fillId="24" borderId="72">
      <alignment horizontal="left"/>
    </xf>
    <xf numFmtId="49" fontId="221" fillId="24" borderId="72">
      <alignment horizontal="left"/>
    </xf>
    <xf numFmtId="49" fontId="221" fillId="24" borderId="72">
      <alignment horizontal="left"/>
    </xf>
    <xf numFmtId="49" fontId="221" fillId="24" borderId="72">
      <alignment horizontal="left"/>
    </xf>
    <xf numFmtId="49" fontId="221" fillId="24" borderId="72">
      <alignment horizontal="left"/>
    </xf>
    <xf numFmtId="0" fontId="222" fillId="0" borderId="0">
      <alignment horizontal="fill"/>
    </xf>
    <xf numFmtId="0" fontId="79" fillId="0" borderId="0"/>
    <xf numFmtId="0" fontId="79" fillId="0" borderId="0"/>
    <xf numFmtId="0" fontId="79" fillId="0" borderId="0"/>
    <xf numFmtId="0" fontId="79" fillId="0" borderId="0"/>
    <xf numFmtId="250" fontId="79" fillId="20" borderId="0" applyFill="0"/>
    <xf numFmtId="250" fontId="79" fillId="20" borderId="0" applyFill="0"/>
    <xf numFmtId="187" fontId="223" fillId="83" borderId="73">
      <alignment horizontal="center" vertical="center"/>
    </xf>
    <xf numFmtId="0" fontId="224" fillId="0" borderId="0"/>
    <xf numFmtId="0" fontId="224" fillId="0" borderId="0"/>
    <xf numFmtId="0" fontId="79" fillId="0" borderId="0"/>
    <xf numFmtId="0" fontId="79" fillId="0" borderId="0"/>
    <xf numFmtId="251" fontId="32" fillId="0" borderId="0" applyFont="0" applyFill="0" applyBorder="0" applyAlignment="0" applyProtection="0"/>
    <xf numFmtId="252" fontId="32" fillId="0" borderId="0" applyFont="0" applyFill="0" applyBorder="0" applyAlignment="0" applyProtection="0"/>
    <xf numFmtId="0" fontId="79" fillId="0" borderId="0">
      <alignment horizontal="center" textRotation="180"/>
    </xf>
    <xf numFmtId="0" fontId="79" fillId="0" borderId="0">
      <alignment horizontal="center" textRotation="180"/>
    </xf>
    <xf numFmtId="0" fontId="224" fillId="0" borderId="0"/>
    <xf numFmtId="0" fontId="224" fillId="0" borderId="0"/>
    <xf numFmtId="253" fontId="39" fillId="0" borderId="0" applyFill="0" applyBorder="0" applyAlignment="0" applyProtection="0"/>
    <xf numFmtId="254" fontId="39" fillId="0" borderId="0" applyFill="0" applyBorder="0" applyAlignment="0" applyProtection="0"/>
    <xf numFmtId="255" fontId="39" fillId="0" borderId="0" applyFill="0" applyBorder="0" applyAlignment="0" applyProtection="0"/>
    <xf numFmtId="256" fontId="39" fillId="0" borderId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79" fillId="92" borderId="56">
      <alignment vertical="center"/>
      <protection locked="0"/>
    </xf>
    <xf numFmtId="0" fontId="79" fillId="92" borderId="56">
      <alignment vertical="center"/>
      <protection locked="0"/>
    </xf>
    <xf numFmtId="257" fontId="32" fillId="0" borderId="0" applyFont="0" applyFill="0" applyBorder="0" applyAlignment="0" applyProtection="0"/>
    <xf numFmtId="258" fontId="32" fillId="0" borderId="0" applyFont="0" applyFill="0" applyBorder="0" applyAlignment="0" applyProtection="0"/>
    <xf numFmtId="0" fontId="227" fillId="0" borderId="36" applyBorder="0" applyProtection="0">
      <alignment horizontal="right"/>
    </xf>
    <xf numFmtId="0" fontId="227" fillId="0" borderId="36" applyBorder="0" applyProtection="0">
      <alignment horizontal="right"/>
    </xf>
    <xf numFmtId="259" fontId="112" fillId="0" borderId="42" applyFont="0" applyFill="0" applyBorder="0" applyAlignment="0">
      <alignment horizontal="centerContinuous"/>
    </xf>
    <xf numFmtId="260" fontId="228" fillId="0" borderId="42" applyFont="0" applyFill="0" applyBorder="0" applyAlignment="0">
      <alignment horizontal="centerContinuous"/>
    </xf>
    <xf numFmtId="187" fontId="32" fillId="123" borderId="1" applyNumberFormat="0" applyFill="0" applyBorder="0" applyProtection="0">
      <alignment vertical="center"/>
      <protection locked="0"/>
    </xf>
    <xf numFmtId="187" fontId="79" fillId="123" borderId="1" applyNumberFormat="0" applyFill="0" applyBorder="0" applyProtection="0">
      <alignment vertical="center"/>
      <protection locked="0"/>
    </xf>
    <xf numFmtId="187" fontId="79" fillId="123" borderId="1" applyNumberFormat="0" applyFill="0" applyBorder="0" applyProtection="0">
      <alignment vertical="center"/>
      <protection locked="0"/>
    </xf>
    <xf numFmtId="187" fontId="79" fillId="123" borderId="1" applyNumberFormat="0" applyFill="0" applyBorder="0" applyProtection="0">
      <alignment vertical="center"/>
      <protection locked="0"/>
    </xf>
    <xf numFmtId="187" fontId="79" fillId="123" borderId="1" applyNumberFormat="0" applyFill="0" applyBorder="0" applyProtection="0">
      <alignment vertical="center"/>
      <protection locked="0"/>
    </xf>
    <xf numFmtId="187" fontId="79" fillId="123" borderId="1" applyNumberFormat="0" applyFill="0" applyBorder="0" applyProtection="0">
      <alignment vertical="center"/>
      <protection locked="0"/>
    </xf>
    <xf numFmtId="187" fontId="32" fillId="123" borderId="1" applyNumberFormat="0" applyFill="0" applyBorder="0" applyProtection="0">
      <alignment vertical="center"/>
      <protection locked="0"/>
    </xf>
    <xf numFmtId="187" fontId="79" fillId="123" borderId="1" applyNumberFormat="0" applyFill="0" applyBorder="0" applyProtection="0">
      <alignment vertical="center"/>
      <protection locked="0"/>
    </xf>
    <xf numFmtId="187" fontId="79" fillId="123" borderId="1" applyNumberFormat="0" applyFill="0" applyBorder="0" applyProtection="0">
      <alignment vertical="center"/>
      <protection locked="0"/>
    </xf>
    <xf numFmtId="187" fontId="79" fillId="123" borderId="1" applyNumberFormat="0" applyFill="0" applyBorder="0" applyProtection="0">
      <alignment vertical="center"/>
      <protection locked="0"/>
    </xf>
    <xf numFmtId="187" fontId="79" fillId="123" borderId="1" applyNumberFormat="0" applyFill="0" applyBorder="0" applyProtection="0">
      <alignment vertical="center"/>
      <protection locked="0"/>
    </xf>
    <xf numFmtId="187" fontId="79" fillId="123" borderId="1" applyNumberFormat="0" applyFill="0" applyBorder="0" applyProtection="0">
      <alignment vertical="center"/>
      <protection locked="0"/>
    </xf>
    <xf numFmtId="187" fontId="79" fillId="123" borderId="1" applyNumberFormat="0" applyFill="0" applyBorder="0" applyProtection="0">
      <alignment vertical="center"/>
      <protection locked="0"/>
    </xf>
    <xf numFmtId="187" fontId="79" fillId="123" borderId="1" applyNumberFormat="0" applyFill="0" applyBorder="0" applyProtection="0">
      <alignment vertical="center"/>
      <protection locked="0"/>
    </xf>
    <xf numFmtId="187" fontId="32" fillId="123" borderId="1" applyNumberFormat="0" applyFill="0" applyBorder="0" applyProtection="0">
      <alignment vertical="center"/>
      <protection locked="0"/>
    </xf>
    <xf numFmtId="187" fontId="32" fillId="123" borderId="1" applyNumberFormat="0" applyFill="0" applyBorder="0" applyProtection="0">
      <alignment vertical="center"/>
      <protection locked="0"/>
    </xf>
    <xf numFmtId="187" fontId="32" fillId="123" borderId="1" applyNumberFormat="0" applyFill="0" applyBorder="0" applyProtection="0">
      <alignment vertical="center"/>
      <protection locked="0"/>
    </xf>
    <xf numFmtId="187" fontId="32" fillId="123" borderId="1" applyNumberFormat="0" applyFill="0" applyBorder="0" applyProtection="0">
      <alignment vertical="center"/>
      <protection locked="0"/>
    </xf>
    <xf numFmtId="187" fontId="32" fillId="123" borderId="1" applyNumberFormat="0" applyFill="0" applyBorder="0" applyProtection="0">
      <alignment vertical="center"/>
      <protection locked="0"/>
    </xf>
    <xf numFmtId="261" fontId="90" fillId="0" borderId="0" applyFont="0" applyFill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7" fillId="60" borderId="0" applyNumberFormat="0" applyBorder="0" applyAlignment="0" applyProtection="0"/>
    <xf numFmtId="0" fontId="67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7" fillId="60" borderId="0" applyNumberFormat="0" applyBorder="0" applyAlignment="0" applyProtection="0"/>
    <xf numFmtId="0" fontId="67" fillId="60" borderId="0" applyNumberFormat="0" applyBorder="0" applyAlignment="0" applyProtection="0"/>
    <xf numFmtId="0" fontId="66" fillId="60" borderId="0" applyNumberFormat="0" applyBorder="0" applyAlignment="0" applyProtection="0"/>
    <xf numFmtId="0" fontId="67" fillId="60" borderId="0" applyNumberFormat="0" applyBorder="0" applyAlignment="0" applyProtection="0"/>
    <xf numFmtId="0" fontId="67" fillId="60" borderId="0" applyNumberFormat="0" applyBorder="0" applyAlignment="0" applyProtection="0"/>
    <xf numFmtId="0" fontId="67" fillId="60" borderId="0" applyNumberFormat="0" applyBorder="0" applyAlignment="0" applyProtection="0"/>
    <xf numFmtId="0" fontId="67" fillId="60" borderId="0" applyNumberFormat="0" applyBorder="0" applyAlignment="0" applyProtection="0"/>
    <xf numFmtId="0" fontId="66" fillId="124" borderId="0" applyNumberFormat="0" applyBorder="0" applyAlignment="0" applyProtection="0"/>
    <xf numFmtId="0" fontId="66" fillId="124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7" fillId="65" borderId="0" applyNumberFormat="0" applyBorder="0" applyAlignment="0" applyProtection="0"/>
    <xf numFmtId="0" fontId="67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7" fillId="65" borderId="0" applyNumberFormat="0" applyBorder="0" applyAlignment="0" applyProtection="0"/>
    <xf numFmtId="0" fontId="67" fillId="65" borderId="0" applyNumberFormat="0" applyBorder="0" applyAlignment="0" applyProtection="0"/>
    <xf numFmtId="0" fontId="66" fillId="65" borderId="0" applyNumberFormat="0" applyBorder="0" applyAlignment="0" applyProtection="0"/>
    <xf numFmtId="0" fontId="67" fillId="65" borderId="0" applyNumberFormat="0" applyBorder="0" applyAlignment="0" applyProtection="0"/>
    <xf numFmtId="0" fontId="67" fillId="65" borderId="0" applyNumberFormat="0" applyBorder="0" applyAlignment="0" applyProtection="0"/>
    <xf numFmtId="0" fontId="67" fillId="65" borderId="0" applyNumberFormat="0" applyBorder="0" applyAlignment="0" applyProtection="0"/>
    <xf numFmtId="0" fontId="67" fillId="65" borderId="0" applyNumberFormat="0" applyBorder="0" applyAlignment="0" applyProtection="0"/>
    <xf numFmtId="0" fontId="66" fillId="125" borderId="0" applyNumberFormat="0" applyBorder="0" applyAlignment="0" applyProtection="0"/>
    <xf numFmtId="0" fontId="66" fillId="12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6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6" fillId="126" borderId="0" applyNumberFormat="0" applyBorder="0" applyAlignment="0" applyProtection="0"/>
    <xf numFmtId="0" fontId="66" fillId="126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66" fillId="53" borderId="0" applyNumberFormat="0" applyBorder="0" applyAlignment="0" applyProtection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7" fillId="54" borderId="0" applyNumberFormat="0" applyBorder="0" applyAlignment="0" applyProtection="0"/>
    <xf numFmtId="0" fontId="67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7" fillId="54" borderId="0" applyNumberFormat="0" applyBorder="0" applyAlignment="0" applyProtection="0"/>
    <xf numFmtId="0" fontId="67" fillId="54" borderId="0" applyNumberFormat="0" applyBorder="0" applyAlignment="0" applyProtection="0"/>
    <xf numFmtId="0" fontId="66" fillId="54" borderId="0" applyNumberFormat="0" applyBorder="0" applyAlignment="0" applyProtection="0"/>
    <xf numFmtId="0" fontId="67" fillId="54" borderId="0" applyNumberFormat="0" applyBorder="0" applyAlignment="0" applyProtection="0"/>
    <xf numFmtId="0" fontId="67" fillId="54" borderId="0" applyNumberFormat="0" applyBorder="0" applyAlignment="0" applyProtection="0"/>
    <xf numFmtId="0" fontId="67" fillId="54" borderId="0" applyNumberFormat="0" applyBorder="0" applyAlignment="0" applyProtection="0"/>
    <xf numFmtId="0" fontId="67" fillId="54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6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6" fillId="127" borderId="0" applyNumberFormat="0" applyBorder="0" applyAlignment="0" applyProtection="0"/>
    <xf numFmtId="0" fontId="66" fillId="127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170" fontId="39" fillId="0" borderId="33">
      <protection locked="0"/>
    </xf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43" borderId="37" applyNumberFormat="0" applyAlignment="0" applyProtection="0"/>
    <xf numFmtId="0" fontId="151" fillId="43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0" fontId="151" fillId="37" borderId="37" applyNumberFormat="0" applyAlignment="0" applyProtection="0"/>
    <xf numFmtId="3" fontId="229" fillId="0" borderId="0">
      <alignment horizontal="center" vertical="center" textRotation="90" wrapText="1"/>
    </xf>
    <xf numFmtId="262" fontId="39" fillId="0" borderId="1">
      <alignment vertical="top" wrapText="1"/>
    </xf>
    <xf numFmtId="3" fontId="230" fillId="0" borderId="53" applyFill="0" applyBorder="0">
      <alignment vertical="center"/>
    </xf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91" borderId="58" applyNumberFormat="0" applyAlignment="0" applyProtection="0"/>
    <xf numFmtId="0" fontId="173" fillId="9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173" fillId="81" borderId="58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91" borderId="37" applyNumberFormat="0" applyAlignment="0" applyProtection="0"/>
    <xf numFmtId="0" fontId="94" fillId="9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94" fillId="81" borderId="37" applyNumberFormat="0" applyAlignment="0" applyProtection="0"/>
    <xf numFmtId="0" fontId="231" fillId="0" borderId="0" applyNumberFormat="0" applyFill="0" applyBorder="0" applyAlignment="0" applyProtection="0">
      <alignment vertical="top"/>
      <protection locked="0"/>
    </xf>
    <xf numFmtId="0" fontId="232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235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237" fillId="0" borderId="0" applyNumberFormat="0" applyFill="0" applyBorder="0" applyAlignment="0" applyProtection="0">
      <alignment vertical="top"/>
      <protection locked="0"/>
    </xf>
    <xf numFmtId="263" fontId="238" fillId="0" borderId="1">
      <alignment vertical="top" wrapText="1"/>
    </xf>
    <xf numFmtId="4" fontId="239" fillId="0" borderId="1">
      <alignment horizontal="left" vertical="center"/>
    </xf>
    <xf numFmtId="4" fontId="239" fillId="0" borderId="1">
      <alignment horizontal="left" vertical="center"/>
    </xf>
    <xf numFmtId="4" fontId="239" fillId="0" borderId="1"/>
    <xf numFmtId="4" fontId="239" fillId="0" borderId="1"/>
    <xf numFmtId="4" fontId="239" fillId="128" borderId="1"/>
    <xf numFmtId="4" fontId="239" fillId="128" borderId="1"/>
    <xf numFmtId="4" fontId="239" fillId="129" borderId="1"/>
    <xf numFmtId="4" fontId="239" fillId="129" borderId="1"/>
    <xf numFmtId="4" fontId="112" fillId="21" borderId="1"/>
    <xf numFmtId="4" fontId="112" fillId="21" borderId="1"/>
    <xf numFmtId="4" fontId="240" fillId="20" borderId="1"/>
    <xf numFmtId="4" fontId="240" fillId="20" borderId="1"/>
    <xf numFmtId="4" fontId="241" fillId="0" borderId="1">
      <alignment horizontal="center" wrapText="1"/>
    </xf>
    <xf numFmtId="4" fontId="241" fillId="0" borderId="1">
      <alignment horizontal="center" wrapText="1"/>
    </xf>
    <xf numFmtId="263" fontId="239" fillId="0" borderId="1"/>
    <xf numFmtId="263" fontId="239" fillId="0" borderId="1"/>
    <xf numFmtId="263" fontId="238" fillId="0" borderId="1">
      <alignment horizontal="center" vertical="center" wrapText="1"/>
    </xf>
    <xf numFmtId="263" fontId="238" fillId="0" borderId="1">
      <alignment horizontal="center" vertical="center" wrapText="1"/>
    </xf>
    <xf numFmtId="263" fontId="238" fillId="0" borderId="1">
      <alignment vertical="top" wrapText="1"/>
    </xf>
    <xf numFmtId="263" fontId="238" fillId="0" borderId="1">
      <alignment vertical="top" wrapText="1"/>
    </xf>
    <xf numFmtId="14" fontId="242" fillId="0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42" fontId="63" fillId="0" borderId="0" applyFont="0" applyFill="0" applyBorder="0" applyAlignment="0" applyProtection="0"/>
    <xf numFmtId="42" fontId="63" fillId="0" borderId="0" applyFont="0" applyFill="0" applyBorder="0" applyAlignment="0" applyProtection="0"/>
    <xf numFmtId="44" fontId="38" fillId="0" borderId="0" applyFont="0" applyFill="0" applyBorder="0" applyAlignment="0" applyProtection="0"/>
    <xf numFmtId="26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264" fontId="63" fillId="0" borderId="0" applyFont="0" applyFill="0" applyBorder="0" applyAlignment="0" applyProtection="0"/>
    <xf numFmtId="0" fontId="243" fillId="0" borderId="0" applyBorder="0">
      <alignment horizontal="center" vertical="center" wrapText="1"/>
    </xf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244" fillId="0" borderId="48" applyNumberFormat="0" applyFill="0" applyAlignment="0" applyProtection="0"/>
    <xf numFmtId="0" fontId="24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4" fillId="0" borderId="48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245" fillId="0" borderId="49" applyNumberFormat="0" applyFill="0" applyAlignment="0" applyProtection="0"/>
    <xf numFmtId="0" fontId="245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38" fillId="0" borderId="49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246" fillId="0" borderId="50" applyNumberFormat="0" applyFill="0" applyAlignment="0" applyProtection="0"/>
    <xf numFmtId="0" fontId="246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246" fillId="0" borderId="50" applyNumberFormat="0" applyFill="0" applyAlignment="0" applyProtection="0"/>
    <xf numFmtId="0" fontId="246" fillId="0" borderId="50" applyNumberFormat="0" applyFill="0" applyAlignment="0" applyProtection="0"/>
    <xf numFmtId="0" fontId="140" fillId="0" borderId="50" applyNumberFormat="0" applyFill="0" applyAlignment="0" applyProtection="0"/>
    <xf numFmtId="0" fontId="246" fillId="0" borderId="50" applyNumberFormat="0" applyFill="0" applyAlignment="0" applyProtection="0"/>
    <xf numFmtId="0" fontId="246" fillId="0" borderId="50" applyNumberFormat="0" applyFill="0" applyAlignment="0" applyProtection="0"/>
    <xf numFmtId="0" fontId="246" fillId="0" borderId="50" applyNumberFormat="0" applyFill="0" applyAlignment="0" applyProtection="0"/>
    <xf numFmtId="0" fontId="246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50" applyNumberFormat="0" applyFill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43" fillId="0" borderId="0" applyBorder="0">
      <alignment horizontal="center" vertical="center" wrapText="1"/>
    </xf>
    <xf numFmtId="0" fontId="243" fillId="0" borderId="0" applyBorder="0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38" fillId="0" borderId="1">
      <alignment horizontal="center" vertical="center" wrapText="1"/>
    </xf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8" fillId="0" borderId="74" applyBorder="0">
      <alignment horizontal="center" vertical="center" wrapText="1"/>
    </xf>
    <xf numFmtId="0" fontId="28" fillId="0" borderId="0">
      <alignment horizontal="center" vertical="center" wrapText="1"/>
    </xf>
    <xf numFmtId="0" fontId="248" fillId="0" borderId="74" applyBorder="0">
      <alignment horizontal="center" vertical="center" wrapText="1"/>
    </xf>
    <xf numFmtId="178" fontId="248" fillId="0" borderId="74" applyBorder="0">
      <alignment horizontal="center" vertical="center" wrapText="1"/>
    </xf>
    <xf numFmtId="0" fontId="248" fillId="0" borderId="74" applyBorder="0">
      <alignment horizontal="center" vertical="center" wrapText="1"/>
    </xf>
    <xf numFmtId="0" fontId="248" fillId="0" borderId="74" applyBorder="0">
      <alignment horizontal="center" vertical="center" wrapText="1"/>
    </xf>
    <xf numFmtId="178" fontId="248" fillId="0" borderId="74" applyBorder="0">
      <alignment horizontal="center" vertical="center" wrapText="1"/>
    </xf>
    <xf numFmtId="0" fontId="248" fillId="0" borderId="74" applyBorder="0">
      <alignment horizontal="center" vertical="center" wrapText="1"/>
    </xf>
    <xf numFmtId="0" fontId="28" fillId="0" borderId="0">
      <alignment horizontal="center" vertical="center" wrapText="1"/>
    </xf>
    <xf numFmtId="0" fontId="28" fillId="0" borderId="74" applyBorder="0">
      <alignment horizontal="center" vertical="center" wrapText="1"/>
    </xf>
    <xf numFmtId="178" fontId="28" fillId="0" borderId="74" applyBorder="0">
      <alignment horizontal="center" vertical="center" wrapText="1"/>
    </xf>
    <xf numFmtId="0" fontId="28" fillId="0" borderId="74" applyBorder="0">
      <alignment horizontal="center" vertical="center" wrapText="1"/>
    </xf>
    <xf numFmtId="0" fontId="28" fillId="0" borderId="74" applyBorder="0">
      <alignment horizontal="center" vertical="center" wrapText="1"/>
    </xf>
    <xf numFmtId="178" fontId="28" fillId="0" borderId="74" applyBorder="0">
      <alignment horizontal="center" vertical="center" wrapText="1"/>
    </xf>
    <xf numFmtId="0" fontId="28" fillId="0" borderId="74" applyBorder="0">
      <alignment horizontal="center" vertical="center" wrapText="1"/>
    </xf>
    <xf numFmtId="178" fontId="28" fillId="0" borderId="74" applyBorder="0">
      <alignment horizontal="center" vertical="center" wrapText="1"/>
    </xf>
    <xf numFmtId="0" fontId="28" fillId="0" borderId="74" applyBorder="0">
      <alignment horizontal="center" vertical="center" wrapText="1"/>
    </xf>
    <xf numFmtId="170" fontId="37" fillId="24" borderId="33"/>
    <xf numFmtId="4" fontId="27" fillId="25" borderId="1" applyBorder="0">
      <alignment horizontal="right"/>
    </xf>
    <xf numFmtId="4" fontId="27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7" fillId="25" borderId="1" applyBorder="0">
      <alignment horizontal="right"/>
    </xf>
    <xf numFmtId="4" fontId="27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7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49" fillId="25" borderId="1" applyBorder="0">
      <alignment horizontal="right"/>
    </xf>
    <xf numFmtId="4" fontId="27" fillId="25" borderId="1" applyBorder="0">
      <alignment horizontal="right"/>
    </xf>
    <xf numFmtId="4" fontId="27" fillId="25" borderId="1" applyBorder="0">
      <alignment horizontal="right"/>
    </xf>
    <xf numFmtId="4" fontId="27" fillId="25" borderId="1" applyBorder="0">
      <alignment horizontal="right"/>
    </xf>
    <xf numFmtId="4" fontId="27" fillId="25" borderId="1" applyBorder="0">
      <alignment horizontal="right"/>
    </xf>
    <xf numFmtId="4" fontId="27" fillId="25" borderId="1" applyBorder="0">
      <alignment horizontal="right"/>
    </xf>
    <xf numFmtId="4" fontId="27" fillId="25" borderId="1" applyBorder="0">
      <alignment horizontal="right"/>
    </xf>
    <xf numFmtId="49" fontId="250" fillId="0" borderId="0" applyBorder="0">
      <alignment vertical="center"/>
    </xf>
    <xf numFmtId="0" fontId="251" fillId="0" borderId="0">
      <alignment horizontal="left"/>
    </xf>
    <xf numFmtId="0" fontId="251" fillId="0" borderId="0">
      <alignment horizontal="left"/>
    </xf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3" fontId="37" fillId="0" borderId="1" applyBorder="0">
      <alignment vertical="center"/>
    </xf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252" fillId="20" borderId="0"/>
    <xf numFmtId="0" fontId="252" fillId="20" borderId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253" fillId="84" borderId="39" applyNumberFormat="0" applyAlignment="0" applyProtection="0"/>
    <xf numFmtId="0" fontId="253" fillId="84" borderId="39" applyNumberFormat="0" applyAlignment="0" applyProtection="0"/>
    <xf numFmtId="0" fontId="253" fillId="84" borderId="39" applyNumberFormat="0" applyAlignment="0" applyProtection="0"/>
    <xf numFmtId="0" fontId="253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253" fillId="84" borderId="39" applyNumberFormat="0" applyAlignment="0" applyProtection="0"/>
    <xf numFmtId="0" fontId="253" fillId="84" borderId="39" applyNumberFormat="0" applyAlignment="0" applyProtection="0"/>
    <xf numFmtId="0" fontId="253" fillId="84" borderId="39" applyNumberFormat="0" applyAlignment="0" applyProtection="0"/>
    <xf numFmtId="0" fontId="253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253" fillId="84" borderId="39" applyNumberFormat="0" applyAlignment="0" applyProtection="0"/>
    <xf numFmtId="0" fontId="253" fillId="84" borderId="39" applyNumberFormat="0" applyAlignment="0" applyProtection="0"/>
    <xf numFmtId="0" fontId="253" fillId="84" borderId="39" applyNumberFormat="0" applyAlignment="0" applyProtection="0"/>
    <xf numFmtId="0" fontId="253" fillId="84" borderId="39" applyNumberFormat="0" applyAlignment="0" applyProtection="0"/>
    <xf numFmtId="0" fontId="253" fillId="84" borderId="39" applyNumberFormat="0" applyAlignment="0" applyProtection="0"/>
    <xf numFmtId="0" fontId="253" fillId="84" borderId="39" applyNumberFormat="0" applyAlignment="0" applyProtection="0"/>
    <xf numFmtId="0" fontId="253" fillId="84" borderId="39" applyNumberFormat="0" applyAlignment="0" applyProtection="0"/>
    <xf numFmtId="0" fontId="253" fillId="84" borderId="39" applyNumberFormat="0" applyAlignment="0" applyProtection="0"/>
    <xf numFmtId="0" fontId="100" fillId="130" borderId="39" applyNumberFormat="0" applyAlignment="0" applyProtection="0"/>
    <xf numFmtId="0" fontId="100" fillId="130" borderId="39" applyNumberFormat="0" applyAlignment="0" applyProtection="0"/>
    <xf numFmtId="0" fontId="100" fillId="130" borderId="39" applyNumberFormat="0" applyAlignment="0" applyProtection="0"/>
    <xf numFmtId="0" fontId="100" fillId="130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38" fillId="0" borderId="0">
      <alignment wrapText="1"/>
    </xf>
    <xf numFmtId="0" fontId="38" fillId="0" borderId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81" fillId="18" borderId="0" applyFill="0">
      <alignment wrapText="1"/>
    </xf>
    <xf numFmtId="0" fontId="81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0" fontId="103" fillId="18" borderId="0" applyFill="0">
      <alignment wrapText="1"/>
    </xf>
    <xf numFmtId="168" fontId="103" fillId="18" borderId="0" applyFill="0">
      <alignment wrapText="1"/>
    </xf>
    <xf numFmtId="0" fontId="55" fillId="0" borderId="0">
      <alignment horizontal="center" vertical="top" wrapText="1"/>
    </xf>
    <xf numFmtId="0" fontId="55" fillId="0" borderId="0">
      <alignment horizontal="center" vertical="top" wrapText="1"/>
    </xf>
    <xf numFmtId="0" fontId="254" fillId="0" borderId="0">
      <alignment horizontal="center" vertical="center" wrapText="1"/>
    </xf>
    <xf numFmtId="0" fontId="254" fillId="0" borderId="0">
      <alignment horizontal="centerContinuous" vertical="center" wrapText="1"/>
    </xf>
    <xf numFmtId="0" fontId="254" fillId="0" borderId="0">
      <alignment horizontal="centerContinuous" vertical="center" wrapText="1"/>
    </xf>
    <xf numFmtId="0" fontId="254" fillId="0" borderId="0">
      <alignment horizontal="centerContinuous" vertical="center" wrapText="1"/>
    </xf>
    <xf numFmtId="0" fontId="254" fillId="0" borderId="0">
      <alignment horizontal="centerContinuous" vertical="center" wrapText="1"/>
    </xf>
    <xf numFmtId="0" fontId="61" fillId="0" borderId="0">
      <alignment horizontal="center" vertical="center" wrapText="1"/>
    </xf>
    <xf numFmtId="0" fontId="61" fillId="0" borderId="0">
      <alignment horizontal="center" vertical="center" wrapText="1"/>
    </xf>
    <xf numFmtId="0" fontId="61" fillId="0" borderId="0">
      <alignment horizontal="center" vertical="center" wrapText="1"/>
    </xf>
    <xf numFmtId="0" fontId="61" fillId="0" borderId="0">
      <alignment horizontal="center" vertical="center" wrapText="1"/>
    </xf>
    <xf numFmtId="0" fontId="254" fillId="0" borderId="0">
      <alignment horizontal="center" vertical="center" wrapText="1"/>
    </xf>
    <xf numFmtId="0" fontId="254" fillId="0" borderId="0">
      <alignment horizontal="centerContinuous" vertical="center" wrapText="1"/>
    </xf>
    <xf numFmtId="165" fontId="255" fillId="18" borderId="1">
      <alignment wrapText="1"/>
    </xf>
    <xf numFmtId="165" fontId="255" fillId="18" borderId="1">
      <alignment wrapText="1"/>
    </xf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7" fontId="67" fillId="0" borderId="0"/>
    <xf numFmtId="0" fontId="239" fillId="94" borderId="0" applyFill="0"/>
    <xf numFmtId="0" fontId="239" fillId="94" borderId="0" applyFill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256" fillId="100" borderId="0" applyNumberFormat="0" applyBorder="0" applyAlignment="0" applyProtection="0"/>
    <xf numFmtId="0" fontId="256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256" fillId="100" borderId="0" applyNumberFormat="0" applyBorder="0" applyAlignment="0" applyProtection="0"/>
    <xf numFmtId="0" fontId="256" fillId="100" borderId="0" applyNumberFormat="0" applyBorder="0" applyAlignment="0" applyProtection="0"/>
    <xf numFmtId="0" fontId="162" fillId="100" borderId="0" applyNumberFormat="0" applyBorder="0" applyAlignment="0" applyProtection="0"/>
    <xf numFmtId="0" fontId="256" fillId="100" borderId="0" applyNumberFormat="0" applyBorder="0" applyAlignment="0" applyProtection="0"/>
    <xf numFmtId="0" fontId="256" fillId="100" borderId="0" applyNumberFormat="0" applyBorder="0" applyAlignment="0" applyProtection="0"/>
    <xf numFmtId="0" fontId="256" fillId="100" borderId="0" applyNumberFormat="0" applyBorder="0" applyAlignment="0" applyProtection="0"/>
    <xf numFmtId="0" fontId="256" fillId="100" borderId="0" applyNumberFormat="0" applyBorder="0" applyAlignment="0" applyProtection="0"/>
    <xf numFmtId="0" fontId="162" fillId="131" borderId="0" applyNumberFormat="0" applyBorder="0" applyAlignment="0" applyProtection="0"/>
    <xf numFmtId="0" fontId="162" fillId="131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0" fontId="162" fillId="100" borderId="0" applyNumberFormat="0" applyBorder="0" applyAlignment="0" applyProtection="0"/>
    <xf numFmtId="49" fontId="229" fillId="0" borderId="1">
      <alignment horizontal="right" vertical="top" wrapText="1"/>
    </xf>
    <xf numFmtId="49" fontId="229" fillId="0" borderId="1">
      <alignment horizontal="right" vertical="top" wrapText="1"/>
    </xf>
    <xf numFmtId="265" fontId="257" fillId="0" borderId="0">
      <alignment horizontal="right" vertical="top" wrapText="1"/>
    </xf>
    <xf numFmtId="0" fontId="258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5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8" fillId="0" borderId="0"/>
    <xf numFmtId="0" fontId="38" fillId="0" borderId="0"/>
    <xf numFmtId="49" fontId="27" fillId="0" borderId="0" applyBorder="0">
      <alignment vertical="top"/>
    </xf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2" fillId="0" borderId="0"/>
    <xf numFmtId="0" fontId="32" fillId="0" borderId="0"/>
    <xf numFmtId="178" fontId="2" fillId="0" borderId="0"/>
    <xf numFmtId="178" fontId="2" fillId="0" borderId="0"/>
    <xf numFmtId="0" fontId="39" fillId="0" borderId="0"/>
    <xf numFmtId="0" fontId="25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3" fillId="0" borderId="0"/>
    <xf numFmtId="0" fontId="6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63" fillId="0" borderId="0"/>
    <xf numFmtId="0" fontId="63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32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9" fontId="27" fillId="0" borderId="0" applyBorder="0">
      <alignment vertical="top"/>
    </xf>
    <xf numFmtId="0" fontId="63" fillId="0" borderId="0"/>
    <xf numFmtId="0" fontId="63" fillId="0" borderId="0"/>
    <xf numFmtId="0" fontId="3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2" fillId="0" borderId="0"/>
    <xf numFmtId="0" fontId="3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2" fillId="0" borderId="0"/>
    <xf numFmtId="0" fontId="32" fillId="0" borderId="0"/>
    <xf numFmtId="0" fontId="3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2" fillId="0" borderId="0"/>
    <xf numFmtId="0" fontId="3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2" fillId="0" borderId="0"/>
    <xf numFmtId="0" fontId="32" fillId="0" borderId="0"/>
    <xf numFmtId="0" fontId="63" fillId="0" borderId="0"/>
    <xf numFmtId="0" fontId="63" fillId="0" borderId="0"/>
    <xf numFmtId="49" fontId="27" fillId="0" borderId="0" applyBorder="0">
      <alignment vertical="top"/>
    </xf>
    <xf numFmtId="0" fontId="2" fillId="0" borderId="0"/>
    <xf numFmtId="49" fontId="27" fillId="0" borderId="0" applyBorder="0">
      <alignment vertical="top"/>
    </xf>
    <xf numFmtId="0" fontId="2" fillId="0" borderId="0"/>
    <xf numFmtId="0" fontId="71" fillId="0" borderId="0"/>
    <xf numFmtId="178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0" fontId="38" fillId="0" borderId="0"/>
    <xf numFmtId="0" fontId="32" fillId="0" borderId="0"/>
    <xf numFmtId="0" fontId="2" fillId="0" borderId="0"/>
    <xf numFmtId="0" fontId="9" fillId="0" borderId="0"/>
    <xf numFmtId="0" fontId="9" fillId="0" borderId="0"/>
    <xf numFmtId="0" fontId="71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8" fillId="0" borderId="0"/>
    <xf numFmtId="0" fontId="63" fillId="0" borderId="0"/>
    <xf numFmtId="0" fontId="38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8" fillId="0" borderId="0"/>
    <xf numFmtId="0" fontId="38" fillId="0" borderId="0"/>
    <xf numFmtId="0" fontId="71" fillId="0" borderId="0"/>
    <xf numFmtId="0" fontId="7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71" fillId="0" borderId="0"/>
    <xf numFmtId="0" fontId="71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7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1" fillId="0" borderId="0"/>
    <xf numFmtId="0" fontId="71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14" fillId="0" borderId="0"/>
    <xf numFmtId="0" fontId="14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71" fillId="0" borderId="0"/>
    <xf numFmtId="0" fontId="71" fillId="0" borderId="0"/>
    <xf numFmtId="0" fontId="32" fillId="0" borderId="0"/>
    <xf numFmtId="0" fontId="71" fillId="0" borderId="0"/>
    <xf numFmtId="0" fontId="7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178" fontId="2" fillId="0" borderId="0"/>
    <xf numFmtId="178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63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63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63" fillId="0" borderId="0"/>
    <xf numFmtId="0" fontId="63" fillId="0" borderId="0"/>
    <xf numFmtId="0" fontId="63" fillId="0" borderId="0"/>
    <xf numFmtId="0" fontId="38" fillId="0" borderId="0"/>
    <xf numFmtId="49" fontId="27" fillId="0" borderId="0" applyBorder="0">
      <alignment vertical="top"/>
    </xf>
    <xf numFmtId="0" fontId="38" fillId="0" borderId="0"/>
    <xf numFmtId="0" fontId="9" fillId="0" borderId="0"/>
    <xf numFmtId="0" fontId="9" fillId="0" borderId="0"/>
    <xf numFmtId="0" fontId="71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38" fillId="0" borderId="0"/>
    <xf numFmtId="0" fontId="63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8" fillId="0" borderId="0"/>
    <xf numFmtId="0" fontId="63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8" fillId="0" borderId="0"/>
    <xf numFmtId="0" fontId="63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8" fillId="0" borderId="0"/>
    <xf numFmtId="0" fontId="63" fillId="0" borderId="0"/>
    <xf numFmtId="0" fontId="12" fillId="0" borderId="0"/>
    <xf numFmtId="0" fontId="3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2" fillId="0" borderId="0"/>
    <xf numFmtId="0" fontId="32" fillId="0" borderId="0"/>
    <xf numFmtId="0" fontId="32" fillId="0" borderId="0"/>
    <xf numFmtId="0" fontId="96" fillId="0" borderId="0">
      <alignment vertical="top"/>
    </xf>
    <xf numFmtId="0" fontId="96" fillId="0" borderId="0">
      <alignment vertical="top"/>
    </xf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63" fillId="0" borderId="0"/>
    <xf numFmtId="0" fontId="63" fillId="0" borderId="0"/>
    <xf numFmtId="0" fontId="27" fillId="0" borderId="0"/>
    <xf numFmtId="0" fontId="27" fillId="0" borderId="0"/>
    <xf numFmtId="0" fontId="32" fillId="0" borderId="0"/>
    <xf numFmtId="0" fontId="3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49" fontId="27" fillId="89" borderId="0" applyBorder="0">
      <alignment vertical="top"/>
    </xf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49" fontId="27" fillId="0" borderId="0" applyBorder="0">
      <alignment vertical="top"/>
    </xf>
    <xf numFmtId="0" fontId="32" fillId="0" borderId="0"/>
    <xf numFmtId="0" fontId="32" fillId="0" borderId="0"/>
    <xf numFmtId="0" fontId="63" fillId="0" borderId="0"/>
    <xf numFmtId="0" fontId="32" fillId="0" borderId="0"/>
    <xf numFmtId="0" fontId="63" fillId="0" borderId="0"/>
    <xf numFmtId="0" fontId="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1" fillId="0" borderId="0"/>
    <xf numFmtId="0" fontId="7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14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3" fillId="0" borderId="0"/>
    <xf numFmtId="0" fontId="14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49" fontId="27" fillId="0" borderId="0" applyBorder="0">
      <alignment vertical="top"/>
    </xf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49" fontId="27" fillId="0" borderId="0" applyBorder="0">
      <alignment vertical="top"/>
    </xf>
    <xf numFmtId="178" fontId="2" fillId="0" borderId="0"/>
    <xf numFmtId="178" fontId="2" fillId="0" borderId="0"/>
    <xf numFmtId="0" fontId="63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63" fillId="0" borderId="0"/>
    <xf numFmtId="178" fontId="2" fillId="0" borderId="0"/>
    <xf numFmtId="178" fontId="2" fillId="0" borderId="0"/>
    <xf numFmtId="0" fontId="63" fillId="0" borderId="0"/>
    <xf numFmtId="178" fontId="2" fillId="0" borderId="0"/>
    <xf numFmtId="178" fontId="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60" fillId="0" borderId="0"/>
    <xf numFmtId="0" fontId="260" fillId="0" borderId="0"/>
    <xf numFmtId="0" fontId="63" fillId="0" borderId="0"/>
    <xf numFmtId="0" fontId="38" fillId="0" borderId="0"/>
    <xf numFmtId="178" fontId="2" fillId="0" borderId="0"/>
    <xf numFmtId="178" fontId="2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63" fillId="0" borderId="0"/>
    <xf numFmtId="0" fontId="63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0" fontId="63" fillId="0" borderId="0"/>
    <xf numFmtId="0" fontId="63" fillId="0" borderId="0"/>
    <xf numFmtId="0" fontId="63" fillId="0" borderId="0"/>
    <xf numFmtId="0" fontId="71" fillId="0" borderId="0"/>
    <xf numFmtId="0" fontId="71" fillId="0" borderId="0"/>
    <xf numFmtId="0" fontId="63" fillId="0" borderId="0"/>
    <xf numFmtId="0" fontId="63" fillId="0" borderId="0"/>
    <xf numFmtId="0" fontId="38" fillId="0" borderId="0"/>
    <xf numFmtId="178" fontId="2" fillId="0" borderId="0"/>
    <xf numFmtId="178" fontId="2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49" fontId="27" fillId="0" borderId="0" applyBorder="0">
      <alignment vertical="top"/>
    </xf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3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2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71" fillId="0" borderId="0"/>
    <xf numFmtId="0" fontId="32" fillId="0" borderId="0"/>
    <xf numFmtId="0" fontId="38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8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2" fillId="0" borderId="0"/>
    <xf numFmtId="0" fontId="63" fillId="0" borderId="0"/>
    <xf numFmtId="0" fontId="71" fillId="0" borderId="0"/>
    <xf numFmtId="0" fontId="71" fillId="0" borderId="0"/>
    <xf numFmtId="0" fontId="63" fillId="0" borderId="0"/>
    <xf numFmtId="0" fontId="71" fillId="0" borderId="0"/>
    <xf numFmtId="0" fontId="32" fillId="0" borderId="0"/>
    <xf numFmtId="0" fontId="32" fillId="0" borderId="0"/>
    <xf numFmtId="0" fontId="63" fillId="0" borderId="0"/>
    <xf numFmtId="0" fontId="71" fillId="0" borderId="0"/>
    <xf numFmtId="0" fontId="63" fillId="0" borderId="0"/>
    <xf numFmtId="0" fontId="71" fillId="0" borderId="0"/>
    <xf numFmtId="0" fontId="32" fillId="0" borderId="0"/>
    <xf numFmtId="0" fontId="32" fillId="0" borderId="0"/>
    <xf numFmtId="0" fontId="63" fillId="0" borderId="0"/>
    <xf numFmtId="0" fontId="71" fillId="0" borderId="0"/>
    <xf numFmtId="0" fontId="63" fillId="0" borderId="0"/>
    <xf numFmtId="0" fontId="38" fillId="0" borderId="0"/>
    <xf numFmtId="0" fontId="32" fillId="0" borderId="0"/>
    <xf numFmtId="0" fontId="32" fillId="0" borderId="0"/>
    <xf numFmtId="0" fontId="63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2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2" fillId="0" borderId="0"/>
    <xf numFmtId="0" fontId="32" fillId="0" borderId="0"/>
    <xf numFmtId="0" fontId="32" fillId="0" borderId="0"/>
    <xf numFmtId="0" fontId="63" fillId="0" borderId="0"/>
    <xf numFmtId="0" fontId="32" fillId="0" borderId="0"/>
    <xf numFmtId="0" fontId="32" fillId="0" borderId="0"/>
    <xf numFmtId="0" fontId="63" fillId="0" borderId="0"/>
    <xf numFmtId="0" fontId="63" fillId="0" borderId="0"/>
    <xf numFmtId="0" fontId="32" fillId="0" borderId="0"/>
    <xf numFmtId="49" fontId="27" fillId="0" borderId="0" applyBorder="0">
      <alignment vertical="top"/>
    </xf>
    <xf numFmtId="49" fontId="249" fillId="0" borderId="0" applyBorder="0">
      <alignment vertical="top"/>
    </xf>
    <xf numFmtId="0" fontId="63" fillId="0" borderId="0"/>
    <xf numFmtId="49" fontId="249" fillId="0" borderId="0" applyBorder="0">
      <alignment vertical="top"/>
    </xf>
    <xf numFmtId="49" fontId="249" fillId="0" borderId="0" applyBorder="0">
      <alignment vertical="top"/>
    </xf>
    <xf numFmtId="0" fontId="32" fillId="0" borderId="0"/>
    <xf numFmtId="0" fontId="63" fillId="0" borderId="0"/>
    <xf numFmtId="0" fontId="32" fillId="0" borderId="0"/>
    <xf numFmtId="0" fontId="32" fillId="0" borderId="0"/>
    <xf numFmtId="0" fontId="63" fillId="0" borderId="0"/>
    <xf numFmtId="0" fontId="32" fillId="0" borderId="0"/>
    <xf numFmtId="0" fontId="71" fillId="0" borderId="0"/>
    <xf numFmtId="0" fontId="71" fillId="0" borderId="0"/>
    <xf numFmtId="0" fontId="63" fillId="0" borderId="0"/>
    <xf numFmtId="0" fontId="32" fillId="0" borderId="0"/>
    <xf numFmtId="0" fontId="63" fillId="0" borderId="0"/>
    <xf numFmtId="0" fontId="32" fillId="0" borderId="0"/>
    <xf numFmtId="0" fontId="71" fillId="0" borderId="0"/>
    <xf numFmtId="0" fontId="71" fillId="0" borderId="0"/>
    <xf numFmtId="0" fontId="63" fillId="0" borderId="0"/>
    <xf numFmtId="0" fontId="32" fillId="0" borderId="0"/>
    <xf numFmtId="0" fontId="63" fillId="0" borderId="0"/>
    <xf numFmtId="0" fontId="32" fillId="0" borderId="0"/>
    <xf numFmtId="0" fontId="32" fillId="0" borderId="0"/>
    <xf numFmtId="0" fontId="63" fillId="0" borderId="0"/>
    <xf numFmtId="0" fontId="32" fillId="0" borderId="0"/>
    <xf numFmtId="0" fontId="32" fillId="0" borderId="0"/>
    <xf numFmtId="0" fontId="63" fillId="0" borderId="0"/>
    <xf numFmtId="0" fontId="32" fillId="0" borderId="0"/>
    <xf numFmtId="0" fontId="32" fillId="0" borderId="0"/>
    <xf numFmtId="0" fontId="63" fillId="0" borderId="0"/>
    <xf numFmtId="0" fontId="32" fillId="0" borderId="0"/>
    <xf numFmtId="0" fontId="32" fillId="0" borderId="0"/>
    <xf numFmtId="0" fontId="63" fillId="0" borderId="0"/>
    <xf numFmtId="0" fontId="32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2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49" fontId="27" fillId="0" borderId="0" applyBorder="0">
      <alignment vertical="top"/>
    </xf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63" fillId="0" borderId="0"/>
    <xf numFmtId="0" fontId="63" fillId="0" borderId="0"/>
    <xf numFmtId="0" fontId="32" fillId="0" borderId="0"/>
    <xf numFmtId="0" fontId="32" fillId="0" borderId="0"/>
    <xf numFmtId="0" fontId="63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178" fontId="2" fillId="0" borderId="0"/>
    <xf numFmtId="0" fontId="63" fillId="0" borderId="0"/>
    <xf numFmtId="0" fontId="32" fillId="0" borderId="0"/>
    <xf numFmtId="0" fontId="32" fillId="0" borderId="0"/>
    <xf numFmtId="0" fontId="63" fillId="0" borderId="0"/>
    <xf numFmtId="266" fontId="33" fillId="0" borderId="0">
      <alignment vertical="top"/>
    </xf>
    <xf numFmtId="0" fontId="71" fillId="0" borderId="0"/>
    <xf numFmtId="0" fontId="71" fillId="0" borderId="0"/>
    <xf numFmtId="0" fontId="63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258" fillId="0" borderId="0"/>
    <xf numFmtId="0" fontId="258" fillId="0" borderId="0"/>
    <xf numFmtId="0" fontId="63" fillId="0" borderId="0"/>
    <xf numFmtId="49" fontId="27" fillId="0" borderId="0" applyBorder="0">
      <alignment vertical="top"/>
    </xf>
    <xf numFmtId="0" fontId="39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63" fillId="0" borderId="0"/>
    <xf numFmtId="0" fontId="63" fillId="0" borderId="0"/>
    <xf numFmtId="0" fontId="32" fillId="0" borderId="0"/>
    <xf numFmtId="0" fontId="32" fillId="0" borderId="0"/>
    <xf numFmtId="0" fontId="63" fillId="0" borderId="0"/>
    <xf numFmtId="0" fontId="63" fillId="0" borderId="0"/>
    <xf numFmtId="49" fontId="27" fillId="0" borderId="0" applyBorder="0">
      <alignment vertical="top"/>
    </xf>
    <xf numFmtId="0" fontId="38" fillId="0" borderId="0"/>
    <xf numFmtId="0" fontId="38" fillId="0" borderId="0"/>
    <xf numFmtId="0" fontId="63" fillId="0" borderId="0"/>
    <xf numFmtId="0" fontId="39" fillId="0" borderId="0"/>
    <xf numFmtId="0" fontId="39" fillId="0" borderId="0"/>
    <xf numFmtId="0" fontId="63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63" fillId="0" borderId="0"/>
    <xf numFmtId="178" fontId="2" fillId="0" borderId="0"/>
    <xf numFmtId="178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49" fontId="27" fillId="0" borderId="0" applyBorder="0">
      <alignment vertical="top"/>
    </xf>
    <xf numFmtId="0" fontId="39" fillId="0" borderId="0"/>
    <xf numFmtId="0" fontId="39" fillId="0" borderId="0"/>
    <xf numFmtId="0" fontId="63" fillId="0" borderId="0"/>
    <xf numFmtId="0" fontId="39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63" fillId="0" borderId="0"/>
    <xf numFmtId="0" fontId="148" fillId="0" borderId="0">
      <alignment vertical="center" wrapText="1"/>
    </xf>
    <xf numFmtId="0" fontId="148" fillId="0" borderId="0">
      <alignment vertical="center" wrapText="1"/>
    </xf>
    <xf numFmtId="0" fontId="63" fillId="0" borderId="0"/>
    <xf numFmtId="1" fontId="261" fillId="0" borderId="1">
      <alignment horizontal="left" vertical="center"/>
    </xf>
    <xf numFmtId="1" fontId="261" fillId="0" borderId="1">
      <alignment horizontal="left" vertical="center"/>
    </xf>
    <xf numFmtId="0" fontId="63" fillId="0" borderId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262" fillId="33" borderId="0" applyNumberFormat="0" applyBorder="0" applyAlignment="0" applyProtection="0"/>
    <xf numFmtId="0" fontId="262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262" fillId="33" borderId="0" applyNumberFormat="0" applyBorder="0" applyAlignment="0" applyProtection="0"/>
    <xf numFmtId="0" fontId="262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63" fillId="0" borderId="0"/>
    <xf numFmtId="0" fontId="262" fillId="33" borderId="0" applyNumberFormat="0" applyBorder="0" applyAlignment="0" applyProtection="0"/>
    <xf numFmtId="0" fontId="262" fillId="33" borderId="0" applyNumberFormat="0" applyBorder="0" applyAlignment="0" applyProtection="0"/>
    <xf numFmtId="0" fontId="63" fillId="0" borderId="0"/>
    <xf numFmtId="0" fontId="262" fillId="33" borderId="0" applyNumberFormat="0" applyBorder="0" applyAlignment="0" applyProtection="0"/>
    <xf numFmtId="0" fontId="262" fillId="33" borderId="0" applyNumberFormat="0" applyBorder="0" applyAlignment="0" applyProtection="0"/>
    <xf numFmtId="0" fontId="63" fillId="0" borderId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63" fillId="0" borderId="0"/>
    <xf numFmtId="0" fontId="83" fillId="33" borderId="0" applyNumberFormat="0" applyBorder="0" applyAlignment="0" applyProtection="0"/>
    <xf numFmtId="0" fontId="63" fillId="0" borderId="0"/>
    <xf numFmtId="0" fontId="38" fillId="0" borderId="0" applyFont="0" applyFill="0" applyBorder="0" applyProtection="0">
      <alignment horizontal="center" vertical="center" wrapText="1"/>
    </xf>
    <xf numFmtId="0" fontId="38" fillId="0" borderId="0" applyFont="0" applyFill="0" applyBorder="0" applyProtection="0">
      <alignment horizontal="center" vertical="center" wrapText="1"/>
    </xf>
    <xf numFmtId="0" fontId="38" fillId="0" borderId="0" applyFont="0" applyFill="0" applyBorder="0" applyProtection="0">
      <alignment horizontal="center" vertical="center" wrapText="1"/>
    </xf>
    <xf numFmtId="0" fontId="38" fillId="0" borderId="0" applyFont="0" applyFill="0" applyBorder="0" applyProtection="0">
      <alignment horizontal="center" vertical="center" wrapText="1"/>
    </xf>
    <xf numFmtId="0" fontId="63" fillId="0" borderId="0"/>
    <xf numFmtId="0" fontId="38" fillId="0" borderId="0" applyFont="0" applyFill="0" applyBorder="0" applyProtection="0">
      <alignment horizontal="center" vertical="center" wrapText="1"/>
    </xf>
    <xf numFmtId="0" fontId="63" fillId="0" borderId="0"/>
    <xf numFmtId="0" fontId="38" fillId="0" borderId="0" applyFont="0" applyFill="0" applyBorder="0" applyProtection="0">
      <alignment horizontal="center" vertical="center" wrapText="1"/>
    </xf>
    <xf numFmtId="0" fontId="63" fillId="0" borderId="0"/>
    <xf numFmtId="0" fontId="38" fillId="0" borderId="0" applyNumberFormat="0" applyFont="0" applyFill="0" applyBorder="0" applyProtection="0">
      <alignment horizontal="justify" vertical="center" wrapText="1"/>
    </xf>
    <xf numFmtId="0" fontId="38" fillId="0" borderId="0" applyNumberFormat="0" applyFont="0" applyFill="0" applyBorder="0" applyProtection="0">
      <alignment horizontal="justify" vertical="center" wrapText="1"/>
    </xf>
    <xf numFmtId="0" fontId="38" fillId="0" borderId="0" applyNumberFormat="0" applyFont="0" applyFill="0" applyBorder="0" applyProtection="0">
      <alignment horizontal="justify" vertical="center" wrapText="1"/>
    </xf>
    <xf numFmtId="0" fontId="38" fillId="0" borderId="0" applyNumberFormat="0" applyFont="0" applyFill="0" applyBorder="0" applyProtection="0">
      <alignment horizontal="justify" vertical="center" wrapText="1"/>
    </xf>
    <xf numFmtId="0" fontId="63" fillId="0" borderId="0"/>
    <xf numFmtId="0" fontId="38" fillId="0" borderId="0" applyNumberFormat="0" applyFont="0" applyFill="0" applyBorder="0" applyProtection="0">
      <alignment horizontal="justify" vertical="center" wrapText="1"/>
    </xf>
    <xf numFmtId="0" fontId="63" fillId="0" borderId="0"/>
    <xf numFmtId="0" fontId="38" fillId="0" borderId="0" applyNumberFormat="0" applyFont="0" applyFill="0" applyBorder="0" applyProtection="0">
      <alignment horizontal="justify" vertical="center" wrapText="1"/>
    </xf>
    <xf numFmtId="0" fontId="63" fillId="0" borderId="0"/>
    <xf numFmtId="263" fontId="263" fillId="0" borderId="1">
      <alignment vertical="top"/>
    </xf>
    <xf numFmtId="263" fontId="263" fillId="0" borderId="1">
      <alignment vertical="top"/>
    </xf>
    <xf numFmtId="0" fontId="63" fillId="0" borderId="0"/>
    <xf numFmtId="265" fontId="264" fillId="25" borderId="59" applyNumberFormat="0" applyBorder="0" applyAlignment="0">
      <alignment vertical="center"/>
      <protection locked="0"/>
    </xf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63" fillId="0" borderId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63" fillId="0" borderId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63" fillId="0" borderId="0"/>
    <xf numFmtId="0" fontId="121" fillId="0" borderId="0" applyNumberFormat="0" applyFill="0" applyBorder="0" applyAlignment="0" applyProtection="0"/>
    <xf numFmtId="0" fontId="63" fillId="0" borderId="0"/>
    <xf numFmtId="0" fontId="63" fillId="101" borderId="57" applyNumberFormat="0" applyFont="0" applyAlignment="0" applyProtection="0"/>
    <xf numFmtId="0" fontId="38" fillId="101" borderId="57" applyNumberFormat="0" applyFont="0" applyAlignment="0" applyProtection="0"/>
    <xf numFmtId="0" fontId="38" fillId="101" borderId="57" applyNumberFormat="0" applyFont="0" applyAlignment="0" applyProtection="0"/>
    <xf numFmtId="0" fontId="63" fillId="0" borderId="0"/>
    <xf numFmtId="0" fontId="38" fillId="101" borderId="57" applyNumberFormat="0" applyFont="0" applyAlignment="0" applyProtection="0"/>
    <xf numFmtId="0" fontId="38" fillId="101" borderId="57" applyNumberFormat="0" applyFont="0" applyAlignment="0" applyProtection="0"/>
    <xf numFmtId="0" fontId="63" fillId="0" borderId="0"/>
    <xf numFmtId="0" fontId="63" fillId="101" borderId="57" applyNumberFormat="0" applyFont="0" applyAlignment="0" applyProtection="0"/>
    <xf numFmtId="0" fontId="38" fillId="101" borderId="57" applyNumberFormat="0" applyFont="0" applyAlignment="0" applyProtection="0"/>
    <xf numFmtId="0" fontId="63" fillId="101" borderId="57" applyNumberFormat="0" applyFont="0" applyAlignment="0" applyProtection="0"/>
    <xf numFmtId="0" fontId="38" fillId="101" borderId="57" applyNumberFormat="0" applyFont="0" applyAlignment="0" applyProtection="0"/>
    <xf numFmtId="0" fontId="38" fillId="101" borderId="57" applyNumberFormat="0" applyFont="0" applyAlignment="0" applyProtection="0"/>
    <xf numFmtId="0" fontId="63" fillId="0" borderId="0"/>
    <xf numFmtId="0" fontId="38" fillId="101" borderId="57" applyNumberFormat="0" applyFont="0" applyAlignment="0" applyProtection="0"/>
    <xf numFmtId="0" fontId="38" fillId="101" borderId="57" applyNumberFormat="0" applyFont="0" applyAlignment="0" applyProtection="0"/>
    <xf numFmtId="0" fontId="63" fillId="0" borderId="0"/>
    <xf numFmtId="0" fontId="63" fillId="101" borderId="57" applyNumberFormat="0" applyFont="0" applyAlignment="0" applyProtection="0"/>
    <xf numFmtId="0" fontId="38" fillId="101" borderId="57" applyNumberFormat="0" applyFont="0" applyAlignment="0" applyProtection="0"/>
    <xf numFmtId="0" fontId="63" fillId="3" borderId="6" applyNumberFormat="0" applyFont="0" applyAlignment="0" applyProtection="0"/>
    <xf numFmtId="0" fontId="38" fillId="101" borderId="57" applyNumberFormat="0" applyFont="0" applyAlignment="0" applyProtection="0"/>
    <xf numFmtId="0" fontId="38" fillId="101" borderId="57" applyNumberFormat="0" applyFont="0" applyAlignment="0" applyProtection="0"/>
    <xf numFmtId="0" fontId="63" fillId="0" borderId="0"/>
    <xf numFmtId="0" fontId="38" fillId="101" borderId="57" applyNumberFormat="0" applyFont="0" applyAlignment="0" applyProtection="0"/>
    <xf numFmtId="0" fontId="38" fillId="101" borderId="57" applyNumberFormat="0" applyFont="0" applyAlignment="0" applyProtection="0"/>
    <xf numFmtId="0" fontId="63" fillId="0" borderId="0"/>
    <xf numFmtId="0" fontId="63" fillId="3" borderId="6" applyNumberFormat="0" applyFont="0" applyAlignment="0" applyProtection="0"/>
    <xf numFmtId="0" fontId="38" fillId="101" borderId="57" applyNumberFormat="0" applyFont="0" applyAlignment="0" applyProtection="0"/>
    <xf numFmtId="0" fontId="32" fillId="132" borderId="57" applyNumberFormat="0" applyAlignment="0" applyProtection="0"/>
    <xf numFmtId="0" fontId="32" fillId="132" borderId="57" applyNumberFormat="0" applyAlignment="0" applyProtection="0"/>
    <xf numFmtId="0" fontId="32" fillId="132" borderId="57" applyNumberFormat="0" applyAlignment="0" applyProtection="0"/>
    <xf numFmtId="0" fontId="32" fillId="132" borderId="57" applyNumberFormat="0" applyAlignment="0" applyProtection="0"/>
    <xf numFmtId="0" fontId="63" fillId="0" borderId="0"/>
    <xf numFmtId="0" fontId="32" fillId="132" borderId="57" applyNumberFormat="0" applyAlignment="0" applyProtection="0"/>
    <xf numFmtId="0" fontId="63" fillId="0" borderId="0"/>
    <xf numFmtId="0" fontId="32" fillId="132" borderId="57" applyNumberFormat="0" applyAlignment="0" applyProtection="0"/>
    <xf numFmtId="0" fontId="32" fillId="132" borderId="57" applyNumberFormat="0" applyAlignment="0" applyProtection="0"/>
    <xf numFmtId="0" fontId="63" fillId="0" borderId="0"/>
    <xf numFmtId="0" fontId="32" fillId="132" borderId="57" applyNumberFormat="0" applyAlignment="0" applyProtection="0"/>
    <xf numFmtId="0" fontId="63" fillId="0" borderId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0" borderId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266" fillId="101" borderId="57" applyNumberFormat="0" applyFont="0" applyAlignment="0" applyProtection="0"/>
    <xf numFmtId="0" fontId="38" fillId="101" borderId="57" applyNumberFormat="0" applyFont="0" applyAlignment="0" applyProtection="0"/>
    <xf numFmtId="0" fontId="38" fillId="101" borderId="57" applyNumberFormat="0" applyFont="0" applyAlignment="0" applyProtection="0"/>
    <xf numFmtId="0" fontId="38" fillId="101" borderId="57" applyNumberFormat="0" applyFont="0" applyAlignment="0" applyProtection="0"/>
    <xf numFmtId="0" fontId="38" fillId="101" borderId="57" applyNumberFormat="0" applyFont="0" applyAlignment="0" applyProtection="0"/>
    <xf numFmtId="0" fontId="38" fillId="101" borderId="57" applyNumberFormat="0" applyFont="0" applyAlignment="0" applyProtection="0"/>
    <xf numFmtId="0" fontId="63" fillId="0" borderId="0"/>
    <xf numFmtId="0" fontId="38" fillId="101" borderId="57" applyNumberFormat="0" applyFont="0" applyAlignment="0" applyProtection="0"/>
    <xf numFmtId="0" fontId="63" fillId="0" borderId="0"/>
    <xf numFmtId="0" fontId="38" fillId="101" borderId="57" applyNumberFormat="0" applyFont="0" applyAlignment="0" applyProtection="0"/>
    <xf numFmtId="0" fontId="38" fillId="101" borderId="57" applyNumberFormat="0" applyFont="0" applyAlignment="0" applyProtection="0"/>
    <xf numFmtId="0" fontId="63" fillId="0" borderId="0"/>
    <xf numFmtId="0" fontId="38" fillId="101" borderId="57" applyNumberFormat="0" applyFont="0" applyAlignment="0" applyProtection="0"/>
    <xf numFmtId="0" fontId="63" fillId="0" borderId="0"/>
    <xf numFmtId="0" fontId="38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0" borderId="0"/>
    <xf numFmtId="0" fontId="63" fillId="101" borderId="57" applyNumberFormat="0" applyFont="0" applyAlignment="0" applyProtection="0"/>
    <xf numFmtId="0" fontId="63" fillId="0" borderId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0" borderId="0"/>
    <xf numFmtId="0" fontId="38" fillId="101" borderId="57" applyNumberFormat="0" applyFont="0" applyAlignment="0" applyProtection="0"/>
    <xf numFmtId="0" fontId="63" fillId="0" borderId="0"/>
    <xf numFmtId="0" fontId="38" fillId="101" borderId="57" applyNumberFormat="0" applyFont="0" applyAlignment="0" applyProtection="0"/>
    <xf numFmtId="0" fontId="27" fillId="101" borderId="57" applyNumberFormat="0" applyFont="0" applyAlignment="0" applyProtection="0"/>
    <xf numFmtId="0" fontId="27" fillId="101" borderId="57" applyNumberFormat="0" applyFont="0" applyAlignment="0" applyProtection="0"/>
    <xf numFmtId="0" fontId="63" fillId="0" borderId="0"/>
    <xf numFmtId="0" fontId="38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38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0" borderId="0"/>
    <xf numFmtId="0" fontId="38" fillId="101" borderId="57" applyNumberFormat="0" applyFont="0" applyAlignment="0" applyProtection="0"/>
    <xf numFmtId="0" fontId="63" fillId="0" borderId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0" borderId="0"/>
    <xf numFmtId="0" fontId="63" fillId="101" borderId="57" applyNumberFormat="0" applyFont="0" applyAlignment="0" applyProtection="0"/>
    <xf numFmtId="0" fontId="63" fillId="0" borderId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101" borderId="57" applyNumberFormat="0" applyFont="0" applyAlignment="0" applyProtection="0"/>
    <xf numFmtId="0" fontId="63" fillId="101" borderId="57" applyNumberFormat="0" applyFont="0" applyAlignment="0" applyProtection="0"/>
    <xf numFmtId="0" fontId="27" fillId="101" borderId="57" applyNumberFormat="0" applyFont="0" applyAlignment="0" applyProtection="0"/>
    <xf numFmtId="0" fontId="27" fillId="101" borderId="57" applyNumberFormat="0" applyFont="0" applyAlignment="0" applyProtection="0"/>
    <xf numFmtId="0" fontId="27" fillId="101" borderId="57" applyNumberFormat="0" applyFont="0" applyAlignment="0" applyProtection="0"/>
    <xf numFmtId="0" fontId="63" fillId="0" borderId="0"/>
    <xf numFmtId="0" fontId="27" fillId="101" borderId="57" applyNumberFormat="0" applyFont="0" applyAlignment="0" applyProtection="0"/>
    <xf numFmtId="0" fontId="63" fillId="0" borderId="0"/>
    <xf numFmtId="0" fontId="27" fillId="101" borderId="57" applyNumberFormat="0" applyFont="0" applyAlignment="0" applyProtection="0"/>
    <xf numFmtId="0" fontId="27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32" fillId="101" borderId="57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101" borderId="57" applyNumberFormat="0" applyFont="0" applyAlignment="0" applyProtection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63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101" borderId="57" applyNumberFormat="0" applyFont="0" applyAlignment="0" applyProtection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63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101" borderId="57" applyNumberFormat="0" applyFont="0" applyAlignment="0" applyProtection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63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3" borderId="6" applyNumberFormat="0" applyFont="0" applyAlignment="0" applyProtection="0"/>
    <xf numFmtId="0" fontId="63" fillId="101" borderId="57" applyNumberFormat="0" applyFont="0" applyAlignment="0" applyProtection="0"/>
    <xf numFmtId="0" fontId="32" fillId="101" borderId="57" applyNumberFormat="0" applyFont="0" applyAlignment="0" applyProtection="0"/>
    <xf numFmtId="0" fontId="32" fillId="101" borderId="57" applyNumberFormat="0" applyFont="0" applyAlignment="0" applyProtection="0"/>
    <xf numFmtId="0" fontId="63" fillId="0" borderId="0"/>
    <xf numFmtId="0" fontId="63" fillId="101" borderId="57" applyNumberFormat="0" applyFont="0" applyAlignment="0" applyProtection="0"/>
    <xf numFmtId="0" fontId="32" fillId="101" borderId="57" applyNumberFormat="0" applyFont="0" applyAlignment="0" applyProtection="0"/>
    <xf numFmtId="49" fontId="112" fillId="0" borderId="29">
      <alignment horizontal="left" vertical="center"/>
    </xf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166" fontId="9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ill="0" applyBorder="0" applyAlignment="0" applyProtection="0"/>
    <xf numFmtId="9" fontId="32" fillId="0" borderId="0" applyFont="0" applyFill="0" applyBorder="0" applyAlignment="0" applyProtection="0"/>
    <xf numFmtId="9" fontId="63" fillId="0" borderId="0"/>
    <xf numFmtId="0" fontId="63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63" fillId="0" borderId="0"/>
    <xf numFmtId="9" fontId="32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63" fillId="0" borderId="0"/>
    <xf numFmtId="9" fontId="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7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ill="0" applyBorder="0" applyAlignment="0" applyProtection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0" fontId="6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8" fillId="0" borderId="0" applyFont="0" applyFill="0" applyBorder="0" applyAlignment="0" applyProtection="0"/>
    <xf numFmtId="9" fontId="258" fillId="0" borderId="0" applyFont="0" applyFill="0" applyBorder="0" applyAlignment="0" applyProtection="0"/>
    <xf numFmtId="9" fontId="258" fillId="0" borderId="0" applyFont="0" applyFill="0" applyBorder="0" applyAlignment="0" applyProtection="0"/>
    <xf numFmtId="9" fontId="258" fillId="0" borderId="0" applyFont="0" applyFill="0" applyBorder="0" applyAlignment="0" applyProtection="0"/>
    <xf numFmtId="9" fontId="25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0" fontId="63" fillId="0" borderId="0"/>
    <xf numFmtId="9" fontId="32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63" fillId="0" borderId="0"/>
    <xf numFmtId="9" fontId="7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63" fillId="0" borderId="0" applyFont="0" applyFill="0" applyBorder="0" applyAlignment="0" applyProtection="0"/>
    <xf numFmtId="0" fontId="63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63" fillId="0" borderId="0"/>
    <xf numFmtId="9" fontId="6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3" fillId="0" borderId="0" applyFont="0" applyFill="0" applyBorder="0" applyAlignment="0" applyProtection="0"/>
    <xf numFmtId="201" fontId="114" fillId="0" borderId="0" applyFont="0" applyFill="0" applyBorder="0" applyProtection="0">
      <alignment vertical="top"/>
    </xf>
    <xf numFmtId="9" fontId="71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71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71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6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63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6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6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0" fontId="63" fillId="0" borderId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6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9" fontId="38" fillId="0" borderId="0" applyFont="0" applyFill="0" applyBorder="0" applyAlignment="0" applyProtection="0"/>
    <xf numFmtId="0" fontId="63" fillId="0" borderId="0"/>
    <xf numFmtId="9" fontId="6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3" fillId="0" borderId="0"/>
    <xf numFmtId="166" fontId="267" fillId="0" borderId="1" applyBorder="0">
      <alignment vertical="center"/>
    </xf>
    <xf numFmtId="164" fontId="268" fillId="0" borderId="1"/>
    <xf numFmtId="164" fontId="268" fillId="0" borderId="1"/>
    <xf numFmtId="0" fontId="63" fillId="0" borderId="0"/>
    <xf numFmtId="0" fontId="38" fillId="0" borderId="1" applyNumberFormat="0" applyFont="0" applyFill="0" applyAlignment="0" applyProtection="0"/>
    <xf numFmtId="0" fontId="38" fillId="0" borderId="1" applyNumberFormat="0" applyFont="0" applyFill="0" applyAlignment="0" applyProtection="0"/>
    <xf numFmtId="0" fontId="63" fillId="0" borderId="0"/>
    <xf numFmtId="3" fontId="269" fillId="133" borderId="29">
      <alignment horizontal="justify" vertical="center"/>
    </xf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63" fillId="0" borderId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63" fillId="0" borderId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270" fillId="0" borderId="54" applyNumberFormat="0" applyFill="0" applyAlignment="0" applyProtection="0"/>
    <xf numFmtId="0" fontId="270" fillId="0" borderId="54" applyNumberFormat="0" applyFill="0" applyAlignment="0" applyProtection="0"/>
    <xf numFmtId="0" fontId="63" fillId="0" borderId="0"/>
    <xf numFmtId="0" fontId="157" fillId="0" borderId="54" applyNumberFormat="0" applyFill="0" applyAlignment="0" applyProtection="0"/>
    <xf numFmtId="0" fontId="63" fillId="0" borderId="0"/>
    <xf numFmtId="0" fontId="157" fillId="0" borderId="54" applyNumberFormat="0" applyFill="0" applyAlignment="0" applyProtection="0"/>
    <xf numFmtId="0" fontId="270" fillId="0" borderId="54" applyNumberFormat="0" applyFill="0" applyAlignment="0" applyProtection="0"/>
    <xf numFmtId="0" fontId="270" fillId="0" borderId="54" applyNumberFormat="0" applyFill="0" applyAlignment="0" applyProtection="0"/>
    <xf numFmtId="0" fontId="63" fillId="0" borderId="0"/>
    <xf numFmtId="0" fontId="157" fillId="0" borderId="54" applyNumberFormat="0" applyFill="0" applyAlignment="0" applyProtection="0"/>
    <xf numFmtId="0" fontId="63" fillId="0" borderId="0"/>
    <xf numFmtId="0" fontId="270" fillId="0" borderId="54" applyNumberFormat="0" applyFill="0" applyAlignment="0" applyProtection="0"/>
    <xf numFmtId="0" fontId="270" fillId="0" borderId="54" applyNumberFormat="0" applyFill="0" applyAlignment="0" applyProtection="0"/>
    <xf numFmtId="0" fontId="63" fillId="0" borderId="0"/>
    <xf numFmtId="0" fontId="270" fillId="0" borderId="54" applyNumberFormat="0" applyFill="0" applyAlignment="0" applyProtection="0"/>
    <xf numFmtId="0" fontId="270" fillId="0" borderId="54" applyNumberFormat="0" applyFill="0" applyAlignment="0" applyProtection="0"/>
    <xf numFmtId="0" fontId="63" fillId="0" borderId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63" fillId="0" borderId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63" fillId="0" borderId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63" fillId="0" borderId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63" fillId="0" borderId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63" fillId="0" borderId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63" fillId="0" borderId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63" fillId="0" borderId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271" fillId="0" borderId="0" applyNumberFormat="0" applyFont="0" applyBorder="0" applyAlignment="0">
      <alignment horizontal="center"/>
    </xf>
    <xf numFmtId="0" fontId="271" fillId="0" borderId="0" applyNumberFormat="0" applyFont="0" applyBorder="0" applyAlignment="0">
      <alignment horizontal="center"/>
    </xf>
    <xf numFmtId="0" fontId="63" fillId="0" borderId="0"/>
    <xf numFmtId="0" fontId="30" fillId="0" borderId="0"/>
    <xf numFmtId="0" fontId="30" fillId="0" borderId="0"/>
    <xf numFmtId="0" fontId="30" fillId="0" borderId="0"/>
    <xf numFmtId="175" fontId="33" fillId="0" borderId="0">
      <alignment vertical="top"/>
    </xf>
    <xf numFmtId="175" fontId="33" fillId="0" borderId="0">
      <alignment vertical="top"/>
    </xf>
    <xf numFmtId="0" fontId="32" fillId="0" borderId="0"/>
    <xf numFmtId="0" fontId="32" fillId="0" borderId="0"/>
    <xf numFmtId="0" fontId="63" fillId="0" borderId="0"/>
    <xf numFmtId="38" fontId="33" fillId="0" borderId="0">
      <alignment vertical="top"/>
    </xf>
    <xf numFmtId="175" fontId="128" fillId="0" borderId="0">
      <alignment vertical="top"/>
    </xf>
    <xf numFmtId="175" fontId="128" fillId="0" borderId="0">
      <alignment vertical="top"/>
    </xf>
    <xf numFmtId="175" fontId="12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10" fontId="27" fillId="18" borderId="1">
      <alignment horizontal="right"/>
    </xf>
    <xf numFmtId="0" fontId="53" fillId="0" borderId="0" applyNumberFormat="0" applyFont="0" applyFill="0" applyBorder="0" applyAlignment="0" applyProtection="0">
      <alignment vertical="top"/>
    </xf>
    <xf numFmtId="0" fontId="53" fillId="0" borderId="0" applyNumberFormat="0" applyFont="0" applyFill="0" applyBorder="0" applyAlignment="0" applyProtection="0">
      <alignment vertical="top"/>
    </xf>
    <xf numFmtId="0" fontId="63" fillId="0" borderId="0"/>
    <xf numFmtId="10" fontId="27" fillId="18" borderId="1">
      <alignment horizontal="right"/>
    </xf>
    <xf numFmtId="0" fontId="63" fillId="0" borderId="0"/>
    <xf numFmtId="0" fontId="53" fillId="0" borderId="0" applyNumberFormat="0" applyFont="0" applyFill="0" applyBorder="0" applyAlignment="0" applyProtection="0">
      <alignment vertical="top"/>
    </xf>
    <xf numFmtId="0" fontId="53" fillId="0" borderId="0" applyNumberFormat="0" applyFont="0" applyFill="0" applyBorder="0" applyAlignment="0" applyProtection="0">
      <alignment vertical="top"/>
    </xf>
    <xf numFmtId="0" fontId="63" fillId="0" borderId="0"/>
    <xf numFmtId="0" fontId="53" fillId="0" borderId="0" applyNumberFormat="0" applyFont="0" applyFill="0" applyBorder="0" applyAlignment="0" applyProtection="0">
      <alignment vertical="top"/>
    </xf>
    <xf numFmtId="0" fontId="53" fillId="0" borderId="0" applyNumberFormat="0" applyFont="0" applyFill="0" applyBorder="0" applyAlignment="0" applyProtection="0">
      <alignment vertical="top"/>
    </xf>
    <xf numFmtId="0" fontId="63" fillId="0" borderId="0"/>
    <xf numFmtId="0" fontId="38" fillId="0" borderId="0"/>
    <xf numFmtId="0" fontId="38" fillId="0" borderId="0"/>
    <xf numFmtId="0" fontId="63" fillId="0" borderId="0"/>
    <xf numFmtId="0" fontId="53" fillId="0" borderId="0" applyNumberFormat="0" applyFont="0" applyFill="0" applyBorder="0" applyAlignment="0" applyProtection="0">
      <alignment vertical="top"/>
    </xf>
    <xf numFmtId="0" fontId="53" fillId="0" borderId="0" applyNumberFormat="0" applyFont="0" applyFill="0" applyBorder="0" applyAlignment="0" applyProtection="0">
      <alignment vertical="top"/>
    </xf>
    <xf numFmtId="0" fontId="63" fillId="0" borderId="0"/>
    <xf numFmtId="0" fontId="53" fillId="0" borderId="0" applyNumberFormat="0" applyFont="0" applyFill="0" applyBorder="0" applyAlignment="0" applyProtection="0">
      <alignment vertical="top"/>
    </xf>
    <xf numFmtId="0" fontId="53" fillId="0" borderId="0" applyNumberFormat="0" applyFont="0" applyFill="0" applyBorder="0" applyAlignment="0" applyProtection="0">
      <alignment vertical="top"/>
    </xf>
    <xf numFmtId="0" fontId="63" fillId="0" borderId="0"/>
    <xf numFmtId="0" fontId="53" fillId="0" borderId="0" applyNumberFormat="0" applyFont="0" applyFill="0" applyBorder="0" applyAlignment="0" applyProtection="0">
      <alignment vertical="top"/>
    </xf>
    <xf numFmtId="0" fontId="53" fillId="0" borderId="0" applyNumberFormat="0" applyFont="0" applyFill="0" applyBorder="0" applyAlignment="0" applyProtection="0">
      <alignment vertical="top"/>
    </xf>
    <xf numFmtId="0" fontId="63" fillId="0" borderId="0"/>
    <xf numFmtId="0" fontId="38" fillId="0" borderId="0"/>
    <xf numFmtId="0" fontId="38" fillId="0" borderId="0"/>
    <xf numFmtId="0" fontId="63" fillId="0" borderId="0"/>
    <xf numFmtId="0" fontId="38" fillId="0" borderId="0">
      <alignment vertical="justify"/>
    </xf>
    <xf numFmtId="49" fontId="257" fillId="0" borderId="0"/>
    <xf numFmtId="49" fontId="272" fillId="0" borderId="0">
      <alignment vertical="top"/>
    </xf>
    <xf numFmtId="3" fontId="107" fillId="0" borderId="0"/>
    <xf numFmtId="3" fontId="107" fillId="0" borderId="0"/>
    <xf numFmtId="49" fontId="39" fillId="0" borderId="1">
      <alignment vertical="center" wrapText="1"/>
    </xf>
    <xf numFmtId="49" fontId="39" fillId="0" borderId="1">
      <alignment vertical="center" wrapText="1"/>
    </xf>
    <xf numFmtId="49" fontId="39" fillId="0" borderId="1">
      <alignment vertical="center" wrapText="1"/>
    </xf>
    <xf numFmtId="49" fontId="39" fillId="0" borderId="1">
      <alignment vertical="center" wrapText="1"/>
    </xf>
    <xf numFmtId="49" fontId="39" fillId="0" borderId="1">
      <alignment vertical="center" wrapText="1"/>
    </xf>
    <xf numFmtId="265" fontId="103" fillId="0" borderId="0" applyFill="0" applyBorder="0" applyAlignment="0" applyProtection="0"/>
    <xf numFmtId="49" fontId="39" fillId="0" borderId="1">
      <alignment vertical="center" wrapText="1"/>
    </xf>
    <xf numFmtId="49" fontId="39" fillId="0" borderId="1">
      <alignment vertical="center" wrapText="1"/>
    </xf>
    <xf numFmtId="0" fontId="63" fillId="0" borderId="0"/>
    <xf numFmtId="265" fontId="103" fillId="0" borderId="0" applyFill="0" applyBorder="0" applyAlignment="0" applyProtection="0"/>
    <xf numFmtId="265" fontId="103" fillId="0" borderId="0" applyFill="0" applyBorder="0" applyAlignment="0" applyProtection="0"/>
    <xf numFmtId="265" fontId="103" fillId="0" borderId="0" applyFill="0" applyBorder="0" applyAlignment="0" applyProtection="0"/>
    <xf numFmtId="265" fontId="103" fillId="0" borderId="0" applyFill="0" applyBorder="0" applyAlignment="0" applyProtection="0"/>
    <xf numFmtId="265" fontId="103" fillId="0" borderId="0" applyFill="0" applyBorder="0" applyAlignment="0" applyProtection="0"/>
    <xf numFmtId="265" fontId="103" fillId="0" borderId="0" applyFill="0" applyBorder="0" applyAlignment="0" applyProtection="0"/>
    <xf numFmtId="265" fontId="103" fillId="0" borderId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63" fillId="0" borderId="0"/>
    <xf numFmtId="0" fontId="230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63" fillId="0" borderId="0"/>
    <xf numFmtId="0" fontId="230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63" fillId="0" borderId="0"/>
    <xf numFmtId="0" fontId="225" fillId="0" borderId="0" applyNumberFormat="0" applyFill="0" applyBorder="0" applyAlignment="0" applyProtection="0"/>
    <xf numFmtId="0" fontId="63" fillId="0" borderId="0"/>
    <xf numFmtId="49" fontId="103" fillId="0" borderId="0">
      <alignment horizontal="center"/>
    </xf>
    <xf numFmtId="49" fontId="103" fillId="0" borderId="0">
      <alignment horizontal="center"/>
    </xf>
    <xf numFmtId="49" fontId="81" fillId="0" borderId="0">
      <alignment horizontal="center"/>
    </xf>
    <xf numFmtId="49" fontId="81" fillId="0" borderId="0">
      <alignment horizontal="center"/>
    </xf>
    <xf numFmtId="49" fontId="103" fillId="0" borderId="0">
      <alignment horizontal="center"/>
    </xf>
    <xf numFmtId="49" fontId="103" fillId="0" borderId="0">
      <alignment horizontal="center"/>
    </xf>
    <xf numFmtId="49" fontId="103" fillId="0" borderId="0">
      <alignment horizontal="center"/>
    </xf>
    <xf numFmtId="49" fontId="103" fillId="0" borderId="0">
      <alignment horizontal="center"/>
    </xf>
    <xf numFmtId="49" fontId="103" fillId="0" borderId="0">
      <alignment horizontal="center"/>
    </xf>
    <xf numFmtId="49" fontId="103" fillId="0" borderId="0">
      <alignment horizontal="center"/>
    </xf>
    <xf numFmtId="267" fontId="273" fillId="0" borderId="0"/>
    <xf numFmtId="199" fontId="38" fillId="0" borderId="0" applyFont="0" applyFill="0" applyBorder="0" applyAlignment="0" applyProtection="0"/>
    <xf numFmtId="268" fontId="3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2" fontId="103" fillId="0" borderId="0" applyFill="0" applyBorder="0" applyAlignment="0" applyProtection="0"/>
    <xf numFmtId="2" fontId="103" fillId="0" borderId="0" applyFill="0" applyBorder="0" applyAlignment="0" applyProtection="0"/>
    <xf numFmtId="2" fontId="103" fillId="0" borderId="0" applyFill="0" applyBorder="0" applyAlignment="0" applyProtection="0"/>
    <xf numFmtId="2" fontId="103" fillId="0" borderId="0" applyFill="0" applyBorder="0" applyAlignment="0" applyProtection="0"/>
    <xf numFmtId="2" fontId="103" fillId="0" borderId="0" applyFill="0" applyBorder="0" applyAlignment="0" applyProtection="0"/>
    <xf numFmtId="2" fontId="103" fillId="0" borderId="0" applyFill="0" applyBorder="0" applyAlignment="0" applyProtection="0"/>
    <xf numFmtId="2" fontId="103" fillId="0" borderId="0" applyFill="0" applyBorder="0" applyAlignment="0" applyProtection="0"/>
    <xf numFmtId="2" fontId="103" fillId="0" borderId="0" applyFill="0" applyBorder="0" applyAlignment="0" applyProtection="0"/>
    <xf numFmtId="2" fontId="103" fillId="0" borderId="0" applyFill="0" applyBorder="0" applyAlignment="0" applyProtection="0"/>
    <xf numFmtId="2" fontId="103" fillId="0" borderId="0" applyFill="0" applyBorder="0" applyAlignment="0" applyProtection="0"/>
    <xf numFmtId="21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13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43" fontId="38" fillId="0" borderId="0" applyFont="0" applyFill="0" applyBorder="0" applyAlignment="0" applyProtection="0"/>
    <xf numFmtId="43" fontId="27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/>
    <xf numFmtId="0" fontId="63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69" fontId="32" fillId="0" borderId="0" applyFill="0" applyBorder="0" applyAlignment="0" applyProtection="0"/>
    <xf numFmtId="43" fontId="25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13" fontId="6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0" fontId="63" fillId="0" borderId="0"/>
    <xf numFmtId="21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43" fontId="6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213" fontId="6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43" fontId="3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/>
    <xf numFmtId="43" fontId="38" fillId="0" borderId="0" applyFont="0" applyFill="0" applyBorder="0" applyAlignment="0" applyProtection="0"/>
    <xf numFmtId="268" fontId="32" fillId="0" borderId="0" applyFont="0" applyFill="0" applyBorder="0" applyAlignment="0" applyProtection="0"/>
    <xf numFmtId="0" fontId="63" fillId="0" borderId="0"/>
    <xf numFmtId="43" fontId="71" fillId="0" borderId="0" applyFont="0" applyFill="0" applyBorder="0" applyAlignment="0" applyProtection="0"/>
    <xf numFmtId="268" fontId="32" fillId="0" borderId="0" applyFont="0" applyFill="0" applyBorder="0" applyAlignment="0" applyProtection="0"/>
    <xf numFmtId="0" fontId="63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/>
    <xf numFmtId="21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75" fillId="0" borderId="0" applyFont="0" applyFill="0" applyBorder="0" applyAlignment="0" applyProtection="0"/>
    <xf numFmtId="0" fontId="63" fillId="0" borderId="0"/>
    <xf numFmtId="21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43" fontId="7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7" fillId="0" borderId="0" applyFont="0" applyFill="0" applyBorder="0" applyAlignment="0" applyProtection="0"/>
    <xf numFmtId="213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0" fontId="63" fillId="0" borderId="0"/>
    <xf numFmtId="43" fontId="63" fillId="0" borderId="0" applyFont="0" applyFill="0" applyBorder="0" applyAlignment="0" applyProtection="0"/>
    <xf numFmtId="21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21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43" fontId="2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/>
    <xf numFmtId="0" fontId="63" fillId="0" borderId="0"/>
    <xf numFmtId="213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0" fontId="63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21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1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21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63" fillId="0" borderId="0"/>
    <xf numFmtId="21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21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13" fontId="32" fillId="0" borderId="0" applyFont="0" applyFill="0" applyBorder="0" applyAlignment="0" applyProtection="0"/>
    <xf numFmtId="21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3" fillId="0" borderId="0"/>
    <xf numFmtId="222" fontId="38" fillId="0" borderId="0" applyFont="0" applyFill="0" applyBorder="0" applyAlignment="0" applyProtection="0"/>
    <xf numFmtId="4" fontId="27" fillId="18" borderId="0" applyBorder="0">
      <alignment horizontal="right"/>
    </xf>
    <xf numFmtId="4" fontId="27" fillId="18" borderId="0" applyFont="0" applyBorder="0">
      <alignment horizontal="right"/>
    </xf>
    <xf numFmtId="4" fontId="27" fillId="18" borderId="0" applyBorder="0">
      <alignment horizontal="right"/>
    </xf>
    <xf numFmtId="4" fontId="249" fillId="18" borderId="0" applyBorder="0">
      <alignment horizontal="right"/>
    </xf>
    <xf numFmtId="0" fontId="63" fillId="0" borderId="0"/>
    <xf numFmtId="4" fontId="27" fillId="18" borderId="0" applyBorder="0">
      <alignment horizontal="right"/>
    </xf>
    <xf numFmtId="4" fontId="27" fillId="18" borderId="0" applyFont="0" applyBorder="0">
      <alignment horizontal="right"/>
    </xf>
    <xf numFmtId="3" fontId="267" fillId="0" borderId="1" applyBorder="0">
      <alignment vertical="center"/>
    </xf>
    <xf numFmtId="3" fontId="267" fillId="0" borderId="1" applyBorder="0">
      <alignment vertical="center"/>
    </xf>
    <xf numFmtId="3" fontId="267" fillId="0" borderId="1" applyBorder="0">
      <alignment vertical="center"/>
    </xf>
    <xf numFmtId="0" fontId="63" fillId="0" borderId="0"/>
    <xf numFmtId="3" fontId="267" fillId="0" borderId="1" applyBorder="0">
      <alignment vertical="center"/>
    </xf>
    <xf numFmtId="3" fontId="267" fillId="0" borderId="1" applyBorder="0">
      <alignment vertical="center"/>
    </xf>
    <xf numFmtId="3" fontId="267" fillId="0" borderId="1" applyBorder="0">
      <alignment vertical="center"/>
    </xf>
    <xf numFmtId="0" fontId="63" fillId="0" borderId="0"/>
    <xf numFmtId="3" fontId="267" fillId="0" borderId="1" applyBorder="0">
      <alignment vertical="center"/>
    </xf>
    <xf numFmtId="3" fontId="267" fillId="0" borderId="1" applyBorder="0">
      <alignment vertical="center"/>
    </xf>
    <xf numFmtId="3" fontId="267" fillId="0" borderId="1" applyBorder="0">
      <alignment vertical="center"/>
    </xf>
    <xf numFmtId="0" fontId="63" fillId="0" borderId="0"/>
    <xf numFmtId="3" fontId="267" fillId="0" borderId="1" applyBorder="0">
      <alignment vertical="center"/>
    </xf>
    <xf numFmtId="3" fontId="267" fillId="0" borderId="1" applyBorder="0">
      <alignment vertical="center"/>
    </xf>
    <xf numFmtId="0" fontId="63" fillId="0" borderId="0"/>
    <xf numFmtId="3" fontId="267" fillId="0" borderId="1" applyBorder="0">
      <alignment vertical="center"/>
    </xf>
    <xf numFmtId="0" fontId="63" fillId="0" borderId="0"/>
    <xf numFmtId="4" fontId="27" fillId="18" borderId="0" applyFont="0" applyBorder="0">
      <alignment horizontal="right"/>
    </xf>
    <xf numFmtId="4" fontId="27" fillId="18" borderId="0" applyFont="0" applyBorder="0">
      <alignment horizontal="right"/>
    </xf>
    <xf numFmtId="4" fontId="27" fillId="18" borderId="0" applyFont="0" applyBorder="0">
      <alignment horizontal="right"/>
    </xf>
    <xf numFmtId="3" fontId="267" fillId="0" borderId="1" applyBorder="0">
      <alignment vertical="center"/>
    </xf>
    <xf numFmtId="4" fontId="27" fillId="18" borderId="0" applyFont="0" applyBorder="0">
      <alignment horizontal="right"/>
    </xf>
    <xf numFmtId="4" fontId="27" fillId="18" borderId="0" applyFont="0" applyBorder="0">
      <alignment horizontal="right"/>
    </xf>
    <xf numFmtId="4" fontId="27" fillId="18" borderId="30" applyBorder="0">
      <alignment horizontal="right"/>
    </xf>
    <xf numFmtId="4" fontId="27" fillId="134" borderId="30" applyBorder="0">
      <alignment horizontal="right"/>
    </xf>
    <xf numFmtId="4" fontId="249" fillId="134" borderId="30" applyBorder="0">
      <alignment horizontal="right"/>
    </xf>
    <xf numFmtId="4" fontId="249" fillId="134" borderId="30" applyBorder="0">
      <alignment horizontal="right"/>
    </xf>
    <xf numFmtId="0" fontId="63" fillId="0" borderId="0"/>
    <xf numFmtId="4" fontId="249" fillId="134" borderId="30" applyBorder="0">
      <alignment horizontal="right"/>
    </xf>
    <xf numFmtId="4" fontId="249" fillId="134" borderId="30" applyBorder="0">
      <alignment horizontal="right"/>
    </xf>
    <xf numFmtId="0" fontId="63" fillId="0" borderId="0"/>
    <xf numFmtId="4" fontId="249" fillId="134" borderId="30" applyBorder="0">
      <alignment horizontal="right"/>
    </xf>
    <xf numFmtId="4" fontId="249" fillId="134" borderId="30" applyBorder="0">
      <alignment horizontal="right"/>
    </xf>
    <xf numFmtId="0" fontId="63" fillId="0" borderId="0"/>
    <xf numFmtId="4" fontId="27" fillId="134" borderId="30" applyBorder="0">
      <alignment horizontal="right"/>
    </xf>
    <xf numFmtId="0" fontId="63" fillId="0" borderId="0"/>
    <xf numFmtId="4" fontId="249" fillId="18" borderId="30" applyBorder="0">
      <alignment horizontal="right"/>
    </xf>
    <xf numFmtId="4" fontId="249" fillId="18" borderId="30" applyBorder="0">
      <alignment horizontal="right"/>
    </xf>
    <xf numFmtId="0" fontId="63" fillId="0" borderId="0"/>
    <xf numFmtId="4" fontId="249" fillId="18" borderId="30" applyBorder="0">
      <alignment horizontal="right"/>
    </xf>
    <xf numFmtId="4" fontId="249" fillId="18" borderId="30" applyBorder="0">
      <alignment horizontal="right"/>
    </xf>
    <xf numFmtId="0" fontId="63" fillId="0" borderId="0"/>
    <xf numFmtId="4" fontId="27" fillId="18" borderId="30" applyBorder="0">
      <alignment horizontal="right"/>
    </xf>
    <xf numFmtId="4" fontId="27" fillId="18" borderId="30" applyBorder="0">
      <alignment horizontal="right"/>
    </xf>
    <xf numFmtId="0" fontId="63" fillId="0" borderId="0"/>
    <xf numFmtId="4" fontId="27" fillId="18" borderId="30" applyBorder="0">
      <alignment horizontal="right"/>
    </xf>
    <xf numFmtId="4" fontId="27" fillId="18" borderId="30" applyBorder="0">
      <alignment horizontal="right"/>
    </xf>
    <xf numFmtId="0" fontId="63" fillId="0" borderId="0"/>
    <xf numFmtId="4" fontId="27" fillId="18" borderId="30" applyBorder="0">
      <alignment horizontal="right"/>
    </xf>
    <xf numFmtId="4" fontId="27" fillId="18" borderId="30" applyBorder="0">
      <alignment horizontal="right"/>
    </xf>
    <xf numFmtId="0" fontId="63" fillId="0" borderId="0"/>
    <xf numFmtId="4" fontId="27" fillId="18" borderId="30" applyBorder="0">
      <alignment horizontal="right"/>
    </xf>
    <xf numFmtId="0" fontId="63" fillId="0" borderId="0"/>
    <xf numFmtId="4" fontId="27" fillId="134" borderId="31" applyBorder="0">
      <alignment horizontal="right"/>
    </xf>
    <xf numFmtId="4" fontId="27" fillId="18" borderId="1" applyFont="0" applyBorder="0">
      <alignment horizontal="right"/>
    </xf>
    <xf numFmtId="4" fontId="27" fillId="18" borderId="1" applyFont="0" applyBorder="0">
      <alignment horizontal="right"/>
    </xf>
    <xf numFmtId="4" fontId="27" fillId="18" borderId="1" applyFont="0" applyBorder="0">
      <alignment horizontal="right"/>
    </xf>
    <xf numFmtId="4" fontId="27" fillId="18" borderId="1" applyFont="0" applyBorder="0">
      <alignment horizontal="right"/>
    </xf>
    <xf numFmtId="0" fontId="63" fillId="0" borderId="0"/>
    <xf numFmtId="4" fontId="27" fillId="18" borderId="1" applyFont="0" applyBorder="0">
      <alignment horizontal="right"/>
    </xf>
    <xf numFmtId="4" fontId="27" fillId="18" borderId="1" applyFont="0" applyBorder="0">
      <alignment horizontal="right"/>
    </xf>
    <xf numFmtId="0" fontId="63" fillId="0" borderId="0"/>
    <xf numFmtId="4" fontId="27" fillId="18" borderId="1" applyFont="0" applyBorder="0">
      <alignment horizontal="right"/>
    </xf>
    <xf numFmtId="4" fontId="27" fillId="18" borderId="1" applyFont="0" applyBorder="0">
      <alignment horizontal="right"/>
    </xf>
    <xf numFmtId="0" fontId="63" fillId="0" borderId="0"/>
    <xf numFmtId="4" fontId="27" fillId="18" borderId="1" applyFont="0" applyBorder="0">
      <alignment horizontal="right"/>
    </xf>
    <xf numFmtId="4" fontId="27" fillId="18" borderId="1" applyFont="0" applyBorder="0">
      <alignment horizontal="right"/>
    </xf>
    <xf numFmtId="0" fontId="63" fillId="0" borderId="0"/>
    <xf numFmtId="4" fontId="27" fillId="18" borderId="1" applyFont="0" applyBorder="0">
      <alignment horizontal="right"/>
    </xf>
    <xf numFmtId="4" fontId="27" fillId="18" borderId="1" applyFont="0" applyBorder="0">
      <alignment horizontal="right"/>
    </xf>
    <xf numFmtId="0" fontId="63" fillId="0" borderId="0"/>
    <xf numFmtId="4" fontId="27" fillId="18" borderId="1" applyFont="0" applyBorder="0">
      <alignment horizontal="right"/>
    </xf>
    <xf numFmtId="4" fontId="27" fillId="18" borderId="1" applyFont="0" applyBorder="0">
      <alignment horizontal="right"/>
    </xf>
    <xf numFmtId="0" fontId="63" fillId="0" borderId="0"/>
    <xf numFmtId="4" fontId="249" fillId="18" borderId="1" applyFont="0" applyBorder="0">
      <alignment horizontal="right"/>
    </xf>
    <xf numFmtId="4" fontId="27" fillId="18" borderId="1" applyFont="0" applyBorder="0">
      <alignment horizontal="right"/>
    </xf>
    <xf numFmtId="4" fontId="27" fillId="18" borderId="1" applyFont="0" applyBorder="0">
      <alignment horizontal="right"/>
    </xf>
    <xf numFmtId="4" fontId="27" fillId="18" borderId="1" applyFont="0" applyBorder="0">
      <alignment horizontal="right"/>
    </xf>
    <xf numFmtId="4" fontId="249" fillId="18" borderId="1" applyFont="0" applyBorder="0">
      <alignment horizontal="right"/>
    </xf>
    <xf numFmtId="0" fontId="63" fillId="0" borderId="0"/>
    <xf numFmtId="4" fontId="27" fillId="18" borderId="1" applyFont="0" applyBorder="0">
      <alignment horizontal="right"/>
    </xf>
    <xf numFmtId="4" fontId="27" fillId="18" borderId="1" applyFont="0" applyBorder="0">
      <alignment horizontal="right"/>
    </xf>
    <xf numFmtId="4" fontId="27" fillId="18" borderId="1" applyFont="0" applyBorder="0">
      <alignment horizontal="right"/>
    </xf>
    <xf numFmtId="0" fontId="63" fillId="0" borderId="0"/>
    <xf numFmtId="4" fontId="27" fillId="18" borderId="1" applyFont="0" applyBorder="0">
      <alignment horizontal="right"/>
    </xf>
    <xf numFmtId="4" fontId="27" fillId="18" borderId="1" applyFont="0" applyBorder="0">
      <alignment horizontal="right"/>
    </xf>
    <xf numFmtId="0" fontId="63" fillId="0" borderId="0"/>
    <xf numFmtId="4" fontId="27" fillId="18" borderId="1" applyFont="0" applyBorder="0">
      <alignment horizontal="right"/>
    </xf>
    <xf numFmtId="4" fontId="27" fillId="18" borderId="1" applyFont="0" applyBorder="0">
      <alignment horizontal="right"/>
    </xf>
    <xf numFmtId="4" fontId="27" fillId="18" borderId="1" applyFont="0" applyBorder="0">
      <alignment horizontal="right"/>
    </xf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276" fillId="34" borderId="0" applyNumberFormat="0" applyBorder="0" applyAlignment="0" applyProtection="0"/>
    <xf numFmtId="0" fontId="276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276" fillId="34" borderId="0" applyNumberFormat="0" applyBorder="0" applyAlignment="0" applyProtection="0"/>
    <xf numFmtId="0" fontId="276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63" fillId="0" borderId="0"/>
    <xf numFmtId="0" fontId="276" fillId="34" borderId="0" applyNumberFormat="0" applyBorder="0" applyAlignment="0" applyProtection="0"/>
    <xf numFmtId="0" fontId="276" fillId="34" borderId="0" applyNumberFormat="0" applyBorder="0" applyAlignment="0" applyProtection="0"/>
    <xf numFmtId="0" fontId="63" fillId="0" borderId="0"/>
    <xf numFmtId="0" fontId="276" fillId="34" borderId="0" applyNumberFormat="0" applyBorder="0" applyAlignment="0" applyProtection="0"/>
    <xf numFmtId="0" fontId="276" fillId="34" borderId="0" applyNumberFormat="0" applyBorder="0" applyAlignment="0" applyProtection="0"/>
    <xf numFmtId="0" fontId="63" fillId="0" borderId="0"/>
    <xf numFmtId="0" fontId="125" fillId="40" borderId="0" applyNumberFormat="0" applyBorder="0" applyAlignment="0" applyProtection="0"/>
    <xf numFmtId="0" fontId="125" fillId="40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63" fillId="0" borderId="0"/>
    <xf numFmtId="0" fontId="125" fillId="34" borderId="0" applyNumberFormat="0" applyBorder="0" applyAlignment="0" applyProtection="0"/>
    <xf numFmtId="0" fontId="63" fillId="0" borderId="0"/>
    <xf numFmtId="270" fontId="39" fillId="0" borderId="29">
      <alignment vertical="top" wrapText="1"/>
    </xf>
    <xf numFmtId="271" fontId="38" fillId="0" borderId="1" applyFont="0" applyFill="0" applyBorder="0" applyProtection="0">
      <alignment horizontal="center" vertical="center"/>
    </xf>
    <xf numFmtId="271" fontId="38" fillId="0" borderId="1" applyFont="0" applyFill="0" applyBorder="0" applyProtection="0">
      <alignment horizontal="center" vertical="center"/>
    </xf>
    <xf numFmtId="271" fontId="38" fillId="0" borderId="1" applyFont="0" applyFill="0" applyBorder="0" applyProtection="0">
      <alignment horizontal="center" vertical="center"/>
    </xf>
    <xf numFmtId="271" fontId="38" fillId="0" borderId="1" applyFont="0" applyFill="0" applyBorder="0" applyProtection="0">
      <alignment horizontal="center" vertical="center"/>
    </xf>
    <xf numFmtId="0" fontId="63" fillId="0" borderId="0"/>
    <xf numFmtId="271" fontId="38" fillId="0" borderId="1" applyFont="0" applyFill="0" applyBorder="0" applyProtection="0">
      <alignment horizontal="center" vertical="center"/>
    </xf>
    <xf numFmtId="271" fontId="38" fillId="0" borderId="1" applyFont="0" applyFill="0" applyBorder="0" applyProtection="0">
      <alignment horizontal="center" vertical="center"/>
    </xf>
    <xf numFmtId="0" fontId="63" fillId="0" borderId="0"/>
    <xf numFmtId="271" fontId="38" fillId="0" borderId="1" applyFont="0" applyFill="0" applyBorder="0" applyProtection="0">
      <alignment horizontal="center" vertical="center"/>
    </xf>
    <xf numFmtId="271" fontId="38" fillId="0" borderId="1" applyFont="0" applyFill="0" applyBorder="0" applyProtection="0">
      <alignment horizontal="center" vertical="center"/>
    </xf>
    <xf numFmtId="0" fontId="63" fillId="0" borderId="0"/>
    <xf numFmtId="271" fontId="38" fillId="0" borderId="1" applyFont="0" applyFill="0" applyBorder="0" applyProtection="0">
      <alignment horizontal="center" vertical="center"/>
    </xf>
    <xf numFmtId="271" fontId="38" fillId="0" borderId="1" applyFont="0" applyFill="0" applyBorder="0" applyProtection="0">
      <alignment horizontal="center" vertical="center"/>
    </xf>
    <xf numFmtId="271" fontId="38" fillId="0" borderId="1" applyFont="0" applyFill="0" applyBorder="0" applyProtection="0">
      <alignment horizontal="center" vertical="center"/>
    </xf>
    <xf numFmtId="0" fontId="63" fillId="0" borderId="0"/>
    <xf numFmtId="271" fontId="38" fillId="0" borderId="1" applyFont="0" applyFill="0" applyBorder="0" applyProtection="0">
      <alignment horizontal="center" vertical="center"/>
    </xf>
    <xf numFmtId="271" fontId="38" fillId="0" borderId="1" applyFont="0" applyFill="0" applyBorder="0" applyProtection="0">
      <alignment horizontal="center" vertical="center"/>
    </xf>
    <xf numFmtId="0" fontId="63" fillId="0" borderId="0"/>
    <xf numFmtId="271" fontId="38" fillId="0" borderId="1" applyFont="0" applyFill="0" applyBorder="0" applyProtection="0">
      <alignment horizontal="center" vertical="center"/>
    </xf>
    <xf numFmtId="0" fontId="63" fillId="0" borderId="0"/>
    <xf numFmtId="271" fontId="38" fillId="0" borderId="1" applyFont="0" applyFill="0" applyBorder="0" applyProtection="0">
      <alignment horizontal="center" vertical="center"/>
    </xf>
    <xf numFmtId="271" fontId="38" fillId="0" borderId="1" applyFont="0" applyFill="0" applyBorder="0" applyProtection="0">
      <alignment horizontal="center" vertical="center"/>
    </xf>
    <xf numFmtId="0" fontId="63" fillId="0" borderId="0"/>
    <xf numFmtId="271" fontId="38" fillId="0" borderId="1" applyFont="0" applyFill="0" applyBorder="0" applyProtection="0">
      <alignment horizontal="center" vertical="center"/>
    </xf>
    <xf numFmtId="271" fontId="38" fillId="0" borderId="1" applyFont="0" applyFill="0" applyBorder="0" applyProtection="0">
      <alignment horizontal="center" vertical="center"/>
    </xf>
    <xf numFmtId="0" fontId="63" fillId="0" borderId="0"/>
    <xf numFmtId="271" fontId="38" fillId="0" borderId="1" applyFont="0" applyFill="0" applyBorder="0" applyProtection="0">
      <alignment horizontal="center" vertical="center"/>
    </xf>
    <xf numFmtId="271" fontId="38" fillId="0" borderId="1" applyFont="0" applyFill="0" applyBorder="0" applyProtection="0">
      <alignment horizontal="center" vertical="center"/>
    </xf>
    <xf numFmtId="0" fontId="63" fillId="0" borderId="0"/>
    <xf numFmtId="3" fontId="38" fillId="0" borderId="0" applyFont="0" applyBorder="0">
      <alignment horizontal="center"/>
    </xf>
    <xf numFmtId="3" fontId="39" fillId="0" borderId="1" applyBorder="0">
      <alignment vertical="center"/>
    </xf>
    <xf numFmtId="3" fontId="39" fillId="0" borderId="1" applyBorder="0">
      <alignment vertical="center"/>
    </xf>
    <xf numFmtId="3" fontId="39" fillId="0" borderId="1" applyBorder="0">
      <alignment vertical="center"/>
    </xf>
    <xf numFmtId="3" fontId="39" fillId="0" borderId="1" applyBorder="0">
      <alignment vertical="center"/>
    </xf>
    <xf numFmtId="3" fontId="39" fillId="0" borderId="1" applyBorder="0">
      <alignment vertical="center"/>
    </xf>
    <xf numFmtId="3" fontId="39" fillId="0" borderId="1" applyBorder="0">
      <alignment vertical="center"/>
    </xf>
    <xf numFmtId="3" fontId="39" fillId="0" borderId="1" applyBorder="0">
      <alignment vertical="center"/>
    </xf>
    <xf numFmtId="3" fontId="39" fillId="0" borderId="1" applyBorder="0">
      <alignment vertical="center"/>
    </xf>
    <xf numFmtId="3" fontId="39" fillId="0" borderId="1" applyBorder="0">
      <alignment vertical="center"/>
    </xf>
    <xf numFmtId="3" fontId="39" fillId="0" borderId="1" applyBorder="0">
      <alignment vertical="center"/>
    </xf>
    <xf numFmtId="3" fontId="39" fillId="0" borderId="1" applyBorder="0">
      <alignment vertical="center"/>
    </xf>
    <xf numFmtId="0" fontId="63" fillId="0" borderId="0"/>
    <xf numFmtId="3" fontId="39" fillId="0" borderId="1" applyBorder="0">
      <alignment vertical="center"/>
    </xf>
    <xf numFmtId="3" fontId="39" fillId="0" borderId="1" applyBorder="0">
      <alignment vertical="center"/>
    </xf>
    <xf numFmtId="3" fontId="39" fillId="0" borderId="1" applyBorder="0">
      <alignment vertical="center"/>
    </xf>
    <xf numFmtId="3" fontId="39" fillId="0" borderId="1" applyBorder="0">
      <alignment vertical="center"/>
    </xf>
    <xf numFmtId="3" fontId="39" fillId="0" borderId="1" applyBorder="0">
      <alignment vertical="center"/>
    </xf>
    <xf numFmtId="0" fontId="63" fillId="0" borderId="0"/>
    <xf numFmtId="3" fontId="39" fillId="0" borderId="1" applyBorder="0">
      <alignment vertical="center"/>
    </xf>
    <xf numFmtId="3" fontId="39" fillId="0" borderId="1" applyBorder="0">
      <alignment vertical="center"/>
    </xf>
    <xf numFmtId="3" fontId="39" fillId="0" borderId="1" applyBorder="0">
      <alignment vertical="center"/>
    </xf>
    <xf numFmtId="3" fontId="39" fillId="0" borderId="1" applyBorder="0">
      <alignment vertical="center"/>
    </xf>
    <xf numFmtId="0" fontId="63" fillId="0" borderId="0"/>
    <xf numFmtId="44" fontId="50" fillId="0" borderId="0">
      <protection locked="0"/>
    </xf>
    <xf numFmtId="0" fontId="29" fillId="0" borderId="0">
      <protection locked="0"/>
    </xf>
    <xf numFmtId="44" fontId="29" fillId="0" borderId="0">
      <protection locked="0"/>
    </xf>
    <xf numFmtId="0" fontId="29" fillId="0" borderId="0">
      <protection locked="0"/>
    </xf>
    <xf numFmtId="0" fontId="63" fillId="0" borderId="0"/>
    <xf numFmtId="44" fontId="29" fillId="0" borderId="0">
      <protection locked="0"/>
    </xf>
    <xf numFmtId="44" fontId="29" fillId="0" borderId="0">
      <protection locked="0"/>
    </xf>
    <xf numFmtId="0" fontId="63" fillId="0" borderId="0"/>
    <xf numFmtId="49" fontId="238" fillId="0" borderId="1">
      <alignment horizontal="center" vertical="center" wrapText="1"/>
    </xf>
    <xf numFmtId="49" fontId="238" fillId="0" borderId="1">
      <alignment horizontal="center" vertical="center" wrapText="1"/>
    </xf>
    <xf numFmtId="0" fontId="39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63" fillId="0" borderId="0"/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63" fillId="0" borderId="0"/>
    <xf numFmtId="0" fontId="39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63" fillId="0" borderId="0"/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63" fillId="0" borderId="0"/>
    <xf numFmtId="0" fontId="38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63" fillId="0" borderId="0"/>
    <xf numFmtId="0" fontId="39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38" fillId="0" borderId="1" applyBorder="0">
      <alignment horizontal="center" vertical="center" wrapText="1"/>
    </xf>
    <xf numFmtId="0" fontId="63" fillId="0" borderId="0"/>
    <xf numFmtId="0" fontId="39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63" fillId="0" borderId="0"/>
    <xf numFmtId="0" fontId="39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63" fillId="0" borderId="0"/>
    <xf numFmtId="0" fontId="39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39" fillId="0" borderId="1" applyBorder="0">
      <alignment horizontal="center" vertical="center" wrapText="1"/>
    </xf>
    <xf numFmtId="0" fontId="63" fillId="0" borderId="0"/>
    <xf numFmtId="49" fontId="238" fillId="0" borderId="1">
      <alignment horizontal="center" vertical="center" wrapText="1"/>
    </xf>
    <xf numFmtId="49" fontId="201" fillId="0" borderId="1" applyNumberFormat="0" applyFill="0" applyAlignment="0" applyProtection="0"/>
    <xf numFmtId="49" fontId="201" fillId="0" borderId="1" applyNumberFormat="0" applyFill="0" applyAlignment="0" applyProtection="0"/>
    <xf numFmtId="49" fontId="201" fillId="0" borderId="1" applyNumberFormat="0" applyFill="0" applyAlignment="0" applyProtection="0"/>
    <xf numFmtId="0" fontId="63" fillId="0" borderId="0"/>
    <xf numFmtId="49" fontId="201" fillId="0" borderId="1" applyNumberFormat="0" applyFill="0" applyAlignment="0" applyProtection="0"/>
    <xf numFmtId="49" fontId="201" fillId="0" borderId="1" applyNumberFormat="0" applyFill="0" applyAlignment="0" applyProtection="0"/>
    <xf numFmtId="0" fontId="63" fillId="0" borderId="0"/>
    <xf numFmtId="49" fontId="201" fillId="0" borderId="1" applyNumberFormat="0" applyFill="0" applyAlignment="0" applyProtection="0"/>
    <xf numFmtId="0" fontId="63" fillId="0" borderId="0"/>
    <xf numFmtId="165" fontId="38" fillId="0" borderId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63" fillId="0" borderId="0"/>
    <xf numFmtId="0" fontId="219" fillId="0" borderId="71" applyNumberFormat="0" applyFill="0" applyAlignment="0" applyProtection="0"/>
    <xf numFmtId="0" fontId="63" fillId="0" borderId="0"/>
    <xf numFmtId="0" fontId="219" fillId="0" borderId="71" applyNumberFormat="0" applyFill="0" applyAlignment="0" applyProtection="0"/>
    <xf numFmtId="0" fontId="219" fillId="0" borderId="71" applyNumberFormat="0" applyFill="0" applyAlignment="0" applyProtection="0"/>
    <xf numFmtId="0" fontId="63" fillId="0" borderId="0"/>
    <xf numFmtId="0" fontId="219" fillId="0" borderId="71" applyNumberFormat="0" applyFill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63" fillId="0" borderId="0"/>
    <xf numFmtId="0" fontId="63" fillId="0" borderId="0"/>
    <xf numFmtId="0" fontId="125" fillId="34" borderId="0" applyNumberFormat="0" applyBorder="0" applyAlignment="0" applyProtection="0"/>
    <xf numFmtId="0" fontId="125" fillId="34" borderId="0" applyNumberFormat="0" applyBorder="0" applyAlignment="0" applyProtection="0"/>
    <xf numFmtId="0" fontId="38" fillId="101" borderId="57" applyNumberFormat="0" applyFont="0" applyAlignment="0" applyProtection="0"/>
    <xf numFmtId="0" fontId="38" fillId="101" borderId="57" applyNumberFormat="0" applyFont="0" applyAlignment="0" applyProtection="0"/>
    <xf numFmtId="0" fontId="38" fillId="101" borderId="57" applyNumberFormat="0" applyFont="0" applyAlignment="0" applyProtection="0"/>
    <xf numFmtId="0" fontId="38" fillId="101" borderId="57" applyNumberFormat="0" applyFont="0" applyAlignment="0" applyProtection="0"/>
    <xf numFmtId="0" fontId="63" fillId="0" borderId="0"/>
    <xf numFmtId="0" fontId="38" fillId="101" borderId="57" applyNumberFormat="0" applyFont="0" applyAlignment="0" applyProtection="0"/>
    <xf numFmtId="0" fontId="63" fillId="0" borderId="0"/>
    <xf numFmtId="0" fontId="38" fillId="101" borderId="57" applyNumberFormat="0" applyFont="0" applyAlignment="0" applyProtection="0"/>
    <xf numFmtId="0" fontId="38" fillId="101" borderId="57" applyNumberFormat="0" applyFont="0" applyAlignment="0" applyProtection="0"/>
    <xf numFmtId="0" fontId="63" fillId="0" borderId="0"/>
    <xf numFmtId="0" fontId="38" fillId="101" borderId="57" applyNumberFormat="0" applyFont="0" applyAlignment="0" applyProtection="0"/>
    <xf numFmtId="0" fontId="63" fillId="0" borderId="0"/>
    <xf numFmtId="0" fontId="63" fillId="0" borderId="0"/>
    <xf numFmtId="0" fontId="38" fillId="0" borderId="0"/>
    <xf numFmtId="0" fontId="38" fillId="0" borderId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3" fillId="0" borderId="0"/>
    <xf numFmtId="0" fontId="63" fillId="0" borderId="0"/>
    <xf numFmtId="0" fontId="157" fillId="0" borderId="54" applyNumberFormat="0" applyFill="0" applyAlignment="0" applyProtection="0"/>
    <xf numFmtId="0" fontId="157" fillId="0" borderId="54" applyNumberFormat="0" applyFill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100" fillId="84" borderId="39" applyNumberFormat="0" applyAlignment="0" applyProtection="0"/>
    <xf numFmtId="0" fontId="63" fillId="0" borderId="0"/>
    <xf numFmtId="0" fontId="63" fillId="0" borderId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63" fillId="0" borderId="0"/>
    <xf numFmtId="0" fontId="32" fillId="0" borderId="0"/>
    <xf numFmtId="0" fontId="32" fillId="0" borderId="0"/>
    <xf numFmtId="0" fontId="63" fillId="0" borderId="0"/>
    <xf numFmtId="0" fontId="50" fillId="0" borderId="32">
      <protection locked="0"/>
    </xf>
    <xf numFmtId="44" fontId="50" fillId="0" borderId="0">
      <protection locked="0"/>
    </xf>
    <xf numFmtId="44" fontId="50" fillId="0" borderId="0">
      <protection locked="0"/>
    </xf>
    <xf numFmtId="44" fontId="50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38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0" fontId="214" fillId="0" borderId="0"/>
    <xf numFmtId="0" fontId="1" fillId="0" borderId="0"/>
    <xf numFmtId="0" fontId="1" fillId="3" borderId="6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0" fontId="3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0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168" fontId="32" fillId="25" borderId="56" applyNumberFormat="0" applyFont="0">
      <alignment shrinkToFit="1"/>
      <protection locked="0"/>
    </xf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31" fillId="0" borderId="0"/>
    <xf numFmtId="0" fontId="32" fillId="0" borderId="0"/>
    <xf numFmtId="0" fontId="32" fillId="0" borderId="0"/>
    <xf numFmtId="0" fontId="79" fillId="0" borderId="0"/>
    <xf numFmtId="0" fontId="79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32" fillId="0" borderId="0"/>
    <xf numFmtId="0" fontId="32" fillId="0" borderId="0"/>
    <xf numFmtId="0" fontId="79" fillId="0" borderId="0"/>
    <xf numFmtId="0" fontId="7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0" fontId="30" fillId="0" borderId="0"/>
    <xf numFmtId="0" fontId="79" fillId="0" borderId="0"/>
    <xf numFmtId="0" fontId="79" fillId="0" borderId="0"/>
    <xf numFmtId="273" fontId="32" fillId="94" borderId="0" applyFont="0" applyBorder="0">
      <alignment horizontal="center" vertical="center" shrinkToFit="1"/>
    </xf>
    <xf numFmtId="274" fontId="50" fillId="0" borderId="0">
      <protection locked="0"/>
    </xf>
    <xf numFmtId="275" fontId="50" fillId="0" borderId="0">
      <protection locked="0"/>
    </xf>
    <xf numFmtId="276" fontId="50" fillId="0" borderId="0">
      <protection locked="0"/>
    </xf>
    <xf numFmtId="184" fontId="32" fillId="0" borderId="0" applyFont="0" applyFill="0" applyBorder="0" applyAlignment="0" applyProtection="0"/>
    <xf numFmtId="10" fontId="285" fillId="0" borderId="0" applyNumberFormat="0" applyFill="0" applyBorder="0" applyAlignment="0"/>
    <xf numFmtId="187" fontId="95" fillId="137" borderId="38">
      <alignment vertical="center"/>
    </xf>
    <xf numFmtId="43" fontId="38" fillId="0" borderId="0" applyFont="0" applyFill="0" applyBorder="0" applyAlignment="0" applyProtection="0"/>
    <xf numFmtId="0" fontId="38" fillId="0" borderId="0"/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38" fontId="34" fillId="0" borderId="0">
      <alignment vertical="top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0" fontId="105" fillId="0" borderId="0" applyFont="0" applyFill="0" applyBorder="0" applyAlignment="0" applyProtection="0">
      <alignment horizontal="right"/>
    </xf>
    <xf numFmtId="277" fontId="38" fillId="0" borderId="0"/>
    <xf numFmtId="168" fontId="258" fillId="0" borderId="0"/>
    <xf numFmtId="0" fontId="38" fillId="0" borderId="0"/>
    <xf numFmtId="168" fontId="38" fillId="101" borderId="57" applyNumberFormat="0" applyFont="0" applyAlignment="0" applyProtection="0"/>
    <xf numFmtId="168" fontId="38" fillId="101" borderId="57" applyNumberFormat="0" applyFont="0" applyAlignment="0" applyProtection="0"/>
    <xf numFmtId="168" fontId="38" fillId="101" borderId="57" applyNumberFormat="0" applyFont="0" applyAlignment="0" applyProtection="0"/>
    <xf numFmtId="9" fontId="1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286" fillId="0" borderId="48" applyNumberFormat="0" applyFill="0" applyAlignment="0" applyProtection="0"/>
    <xf numFmtId="0" fontId="286" fillId="0" borderId="48" applyNumberFormat="0" applyFill="0" applyAlignment="0" applyProtection="0"/>
    <xf numFmtId="0" fontId="286" fillId="0" borderId="48" applyNumberFormat="0" applyFill="0" applyAlignment="0" applyProtection="0"/>
    <xf numFmtId="0" fontId="134" fillId="0" borderId="48" applyNumberFormat="0" applyFill="0" applyAlignment="0" applyProtection="0"/>
    <xf numFmtId="0" fontId="1" fillId="0" borderId="0"/>
    <xf numFmtId="0" fontId="63" fillId="0" borderId="0"/>
    <xf numFmtId="168" fontId="287" fillId="0" borderId="0"/>
    <xf numFmtId="168" fontId="287" fillId="0" borderId="0"/>
    <xf numFmtId="168" fontId="39" fillId="0" borderId="0"/>
    <xf numFmtId="168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" fillId="0" borderId="0"/>
    <xf numFmtId="168" fontId="288" fillId="101" borderId="57" applyNumberFormat="0" applyFont="0" applyAlignment="0" applyProtection="0"/>
    <xf numFmtId="168" fontId="288" fillId="101" borderId="57" applyNumberFormat="0" applyFont="0" applyAlignment="0" applyProtection="0"/>
    <xf numFmtId="9" fontId="288" fillId="0" borderId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88" fillId="0" borderId="0" applyFill="0" applyBorder="0" applyAlignment="0" applyProtection="0"/>
    <xf numFmtId="9" fontId="288" fillId="0" borderId="0" applyFill="0" applyBorder="0" applyAlignment="0" applyProtection="0"/>
    <xf numFmtId="9" fontId="288" fillId="0" borderId="0" applyFill="0" applyBorder="0" applyAlignment="0" applyProtection="0"/>
    <xf numFmtId="9" fontId="288" fillId="0" borderId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288" fillId="0" borderId="0"/>
    <xf numFmtId="168" fontId="288" fillId="0" borderId="0"/>
    <xf numFmtId="168" fontId="288" fillId="0" borderId="0"/>
    <xf numFmtId="168" fontId="288" fillId="0" borderId="0"/>
    <xf numFmtId="168" fontId="288" fillId="0" borderId="0"/>
    <xf numFmtId="168" fontId="288" fillId="0" borderId="0"/>
    <xf numFmtId="168" fontId="288" fillId="0" borderId="0"/>
    <xf numFmtId="168" fontId="30" fillId="0" borderId="0"/>
    <xf numFmtId="38" fontId="33" fillId="0" borderId="0">
      <alignment vertical="top"/>
    </xf>
    <xf numFmtId="168" fontId="32" fillId="0" borderId="0"/>
    <xf numFmtId="0" fontId="30" fillId="0" borderId="0"/>
    <xf numFmtId="265" fontId="103" fillId="0" borderId="0" applyFill="0" applyBorder="0" applyAlignment="0" applyProtection="0"/>
    <xf numFmtId="49" fontId="103" fillId="0" borderId="0">
      <alignment horizontal="center"/>
    </xf>
    <xf numFmtId="41" fontId="3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78" fontId="50" fillId="0" borderId="0">
      <protection locked="0"/>
    </xf>
  </cellStyleXfs>
  <cellXfs count="236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wrapText="1"/>
    </xf>
    <xf numFmtId="0" fontId="3" fillId="0" borderId="0" xfId="0" applyFont="1" applyBorder="1"/>
    <xf numFmtId="0" fontId="3" fillId="0" borderId="1" xfId="0" applyFont="1" applyBorder="1"/>
    <xf numFmtId="0" fontId="3" fillId="0" borderId="1" xfId="0" applyNumberFormat="1" applyFont="1" applyBorder="1" applyAlignment="1">
      <alignment wrapText="1"/>
    </xf>
    <xf numFmtId="0" fontId="6" fillId="0" borderId="1" xfId="1" applyBorder="1"/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7" fillId="0" borderId="0" xfId="0" applyFont="1"/>
    <xf numFmtId="0" fontId="3" fillId="0" borderId="1" xfId="0" applyFont="1" applyBorder="1" applyAlignment="1">
      <alignment vertical="center" wrapText="1"/>
    </xf>
    <xf numFmtId="0" fontId="10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2" fillId="0" borderId="0" xfId="0" applyFont="1" applyAlignment="1">
      <alignment vertical="top"/>
    </xf>
    <xf numFmtId="0" fontId="13" fillId="0" borderId="16" xfId="0" applyFont="1" applyBorder="1" applyAlignment="1" applyProtection="1">
      <alignment horizontal="center" vertical="center"/>
    </xf>
    <xf numFmtId="0" fontId="13" fillId="0" borderId="17" xfId="0" applyFont="1" applyBorder="1" applyAlignment="1" applyProtection="1">
      <alignment horizontal="center" vertical="center"/>
    </xf>
    <xf numFmtId="0" fontId="13" fillId="0" borderId="18" xfId="0" applyFont="1" applyBorder="1" applyAlignment="1" applyProtection="1">
      <alignment horizontal="center" vertical="center"/>
    </xf>
    <xf numFmtId="0" fontId="13" fillId="0" borderId="19" xfId="0" applyFont="1" applyBorder="1" applyAlignment="1" applyProtection="1">
      <alignment horizontal="center" vertical="center"/>
    </xf>
    <xf numFmtId="49" fontId="14" fillId="0" borderId="20" xfId="0" applyNumberFormat="1" applyFont="1" applyBorder="1" applyAlignment="1" applyProtection="1">
      <alignment horizontal="center" vertical="center"/>
    </xf>
    <xf numFmtId="2" fontId="14" fillId="0" borderId="1" xfId="0" applyNumberFormat="1" applyFont="1" applyBorder="1" applyAlignment="1" applyProtection="1">
      <alignment vertical="center" wrapText="1"/>
    </xf>
    <xf numFmtId="2" fontId="14" fillId="0" borderId="21" xfId="0" applyNumberFormat="1" applyFont="1" applyBorder="1" applyAlignment="1" applyProtection="1">
      <alignment horizontal="center" vertical="center" wrapText="1"/>
    </xf>
    <xf numFmtId="4" fontId="13" fillId="18" borderId="20" xfId="0" applyNumberFormat="1" applyFont="1" applyFill="1" applyBorder="1" applyAlignment="1" applyProtection="1">
      <alignment horizontal="right" vertical="center"/>
    </xf>
    <xf numFmtId="4" fontId="15" fillId="18" borderId="1" xfId="0" applyNumberFormat="1" applyFont="1" applyFill="1" applyBorder="1" applyAlignment="1" applyProtection="1">
      <alignment horizontal="right" vertical="center"/>
    </xf>
    <xf numFmtId="4" fontId="14" fillId="18" borderId="1" xfId="0" applyNumberFormat="1" applyFont="1" applyFill="1" applyBorder="1" applyAlignment="1" applyProtection="1">
      <alignment horizontal="right" vertical="center"/>
    </xf>
    <xf numFmtId="4" fontId="16" fillId="0" borderId="20" xfId="0" applyNumberFormat="1" applyFont="1" applyBorder="1" applyAlignment="1">
      <alignment horizontal="center" vertical="center"/>
    </xf>
    <xf numFmtId="4" fontId="14" fillId="0" borderId="21" xfId="0" applyNumberFormat="1" applyFont="1" applyBorder="1" applyAlignment="1"/>
    <xf numFmtId="4" fontId="17" fillId="0" borderId="20" xfId="0" applyNumberFormat="1" applyFont="1" applyBorder="1" applyAlignment="1">
      <alignment horizontal="center" vertical="center"/>
    </xf>
    <xf numFmtId="49" fontId="13" fillId="19" borderId="20" xfId="0" applyNumberFormat="1" applyFont="1" applyFill="1" applyBorder="1" applyAlignment="1" applyProtection="1">
      <alignment horizontal="center" vertical="center"/>
    </xf>
    <xf numFmtId="0" fontId="13" fillId="19" borderId="1" xfId="0" applyFont="1" applyFill="1" applyBorder="1" applyAlignment="1" applyProtection="1">
      <alignment horizontal="center" vertical="center" wrapText="1"/>
    </xf>
    <xf numFmtId="0" fontId="14" fillId="19" borderId="21" xfId="0" applyFont="1" applyFill="1" applyBorder="1" applyAlignment="1" applyProtection="1">
      <alignment horizontal="center" vertical="center" wrapText="1"/>
    </xf>
    <xf numFmtId="0" fontId="14" fillId="20" borderId="20" xfId="0" applyFont="1" applyFill="1" applyBorder="1" applyAlignment="1" applyProtection="1">
      <alignment vertical="top"/>
    </xf>
    <xf numFmtId="0" fontId="14" fillId="20" borderId="1" xfId="0" applyFont="1" applyFill="1" applyBorder="1" applyAlignment="1" applyProtection="1">
      <alignment vertical="top"/>
    </xf>
    <xf numFmtId="0" fontId="14" fillId="20" borderId="3" xfId="0" applyFont="1" applyFill="1" applyBorder="1" applyAlignment="1" applyProtection="1">
      <alignment vertical="top"/>
    </xf>
    <xf numFmtId="0" fontId="14" fillId="20" borderId="21" xfId="0" applyFont="1" applyFill="1" applyBorder="1" applyAlignment="1" applyProtection="1">
      <alignment vertical="top"/>
    </xf>
    <xf numFmtId="49" fontId="13" fillId="0" borderId="20" xfId="0" applyNumberFormat="1" applyFont="1" applyBorder="1" applyAlignment="1" applyProtection="1">
      <alignment horizontal="center" vertical="center"/>
    </xf>
    <xf numFmtId="2" fontId="13" fillId="0" borderId="1" xfId="0" applyNumberFormat="1" applyFont="1" applyBorder="1" applyAlignment="1" applyProtection="1">
      <alignment vertical="center" wrapText="1"/>
    </xf>
    <xf numFmtId="0" fontId="14" fillId="0" borderId="20" xfId="0" applyFont="1" applyBorder="1" applyAlignment="1" applyProtection="1">
      <alignment vertical="top"/>
    </xf>
    <xf numFmtId="4" fontId="13" fillId="21" borderId="1" xfId="0" applyNumberFormat="1" applyFont="1" applyFill="1" applyBorder="1" applyAlignment="1" applyProtection="1">
      <alignment horizontal="right" vertical="center"/>
      <protection locked="0"/>
    </xf>
    <xf numFmtId="4" fontId="13" fillId="21" borderId="3" xfId="0" applyNumberFormat="1" applyFont="1" applyFill="1" applyBorder="1" applyAlignment="1" applyProtection="1">
      <alignment horizontal="right" vertical="center"/>
      <protection locked="0"/>
    </xf>
    <xf numFmtId="4" fontId="13" fillId="21" borderId="21" xfId="0" applyNumberFormat="1" applyFont="1" applyFill="1" applyBorder="1" applyAlignment="1" applyProtection="1">
      <alignment horizontal="right" vertical="center"/>
      <protection locked="0"/>
    </xf>
    <xf numFmtId="0" fontId="14" fillId="0" borderId="21" xfId="0" applyFont="1" applyBorder="1" applyAlignment="1" applyProtection="1">
      <alignment vertical="top"/>
    </xf>
    <xf numFmtId="4" fontId="18" fillId="0" borderId="1" xfId="0" applyNumberFormat="1" applyFont="1" applyFill="1" applyBorder="1" applyAlignment="1" applyProtection="1">
      <alignment horizontal="right" vertical="center"/>
    </xf>
    <xf numFmtId="4" fontId="13" fillId="2" borderId="3" xfId="0" applyNumberFormat="1" applyFont="1" applyFill="1" applyBorder="1" applyAlignment="1" applyProtection="1">
      <alignment horizontal="right" vertical="center"/>
      <protection locked="0"/>
    </xf>
    <xf numFmtId="0" fontId="14" fillId="2" borderId="20" xfId="0" applyFont="1" applyFill="1" applyBorder="1" applyAlignment="1" applyProtection="1">
      <alignment vertical="top"/>
    </xf>
    <xf numFmtId="4" fontId="13" fillId="2" borderId="21" xfId="0" applyNumberFormat="1" applyFont="1" applyFill="1" applyBorder="1" applyAlignment="1" applyProtection="1">
      <alignment horizontal="right" vertical="center"/>
      <protection locked="0"/>
    </xf>
    <xf numFmtId="4" fontId="13" fillId="2" borderId="20" xfId="0" applyNumberFormat="1" applyFont="1" applyFill="1" applyBorder="1" applyAlignment="1" applyProtection="1">
      <alignment horizontal="right" vertical="center"/>
    </xf>
    <xf numFmtId="2" fontId="13" fillId="2" borderId="20" xfId="0" applyNumberFormat="1" applyFont="1" applyFill="1" applyBorder="1" applyAlignment="1" applyProtection="1">
      <alignment vertical="top"/>
    </xf>
    <xf numFmtId="2" fontId="18" fillId="0" borderId="1" xfId="0" applyNumberFormat="1" applyFont="1" applyFill="1" applyBorder="1" applyAlignment="1" applyProtection="1">
      <alignment horizontal="right" vertical="center" wrapText="1"/>
    </xf>
    <xf numFmtId="165" fontId="19" fillId="0" borderId="20" xfId="0" applyNumberFormat="1" applyFont="1" applyFill="1" applyBorder="1" applyAlignment="1" applyProtection="1">
      <alignment horizontal="right" vertical="center"/>
    </xf>
    <xf numFmtId="4" fontId="18" fillId="0" borderId="21" xfId="0" applyNumberFormat="1" applyFont="1" applyFill="1" applyBorder="1" applyAlignment="1" applyProtection="1">
      <alignment horizontal="right" vertical="center"/>
    </xf>
    <xf numFmtId="165" fontId="20" fillId="0" borderId="20" xfId="0" applyNumberFormat="1" applyFont="1" applyFill="1" applyBorder="1" applyAlignment="1" applyProtection="1">
      <alignment horizontal="right" vertical="center"/>
    </xf>
    <xf numFmtId="0" fontId="14" fillId="0" borderId="21" xfId="0" applyFont="1" applyFill="1" applyBorder="1" applyAlignment="1" applyProtection="1">
      <alignment vertical="top"/>
    </xf>
    <xf numFmtId="3" fontId="13" fillId="18" borderId="20" xfId="0" applyNumberFormat="1" applyFont="1" applyFill="1" applyBorder="1" applyAlignment="1" applyProtection="1">
      <alignment horizontal="right" vertical="center"/>
    </xf>
    <xf numFmtId="3" fontId="14" fillId="18" borderId="1" xfId="0" applyNumberFormat="1" applyFont="1" applyFill="1" applyBorder="1" applyAlignment="1" applyProtection="1">
      <alignment horizontal="right" vertical="center"/>
    </xf>
    <xf numFmtId="3" fontId="14" fillId="18" borderId="3" xfId="0" applyNumberFormat="1" applyFont="1" applyFill="1" applyBorder="1" applyAlignment="1" applyProtection="1">
      <alignment horizontal="right" vertical="center"/>
    </xf>
    <xf numFmtId="3" fontId="14" fillId="18" borderId="21" xfId="0" applyNumberFormat="1" applyFont="1" applyFill="1" applyBorder="1" applyAlignment="1" applyProtection="1">
      <alignment horizontal="right" vertical="center"/>
    </xf>
    <xf numFmtId="0" fontId="14" fillId="0" borderId="22" xfId="0" applyFont="1" applyBorder="1" applyAlignment="1" applyProtection="1">
      <alignment vertical="top"/>
    </xf>
    <xf numFmtId="2" fontId="13" fillId="0" borderId="23" xfId="0" applyNumberFormat="1" applyFont="1" applyBorder="1" applyAlignment="1" applyProtection="1">
      <alignment vertical="center" wrapText="1"/>
    </xf>
    <xf numFmtId="2" fontId="14" fillId="0" borderId="24" xfId="0" applyNumberFormat="1" applyFont="1" applyBorder="1" applyAlignment="1" applyProtection="1">
      <alignment horizontal="center" vertical="center" wrapText="1"/>
    </xf>
    <xf numFmtId="3" fontId="13" fillId="18" borderId="22" xfId="0" applyNumberFormat="1" applyFont="1" applyFill="1" applyBorder="1" applyAlignment="1" applyProtection="1">
      <alignment horizontal="right" vertical="center"/>
    </xf>
    <xf numFmtId="3" fontId="14" fillId="18" borderId="23" xfId="0" applyNumberFormat="1" applyFont="1" applyFill="1" applyBorder="1" applyAlignment="1" applyProtection="1">
      <alignment horizontal="right" vertical="center"/>
    </xf>
    <xf numFmtId="3" fontId="14" fillId="18" borderId="25" xfId="0" applyNumberFormat="1" applyFont="1" applyFill="1" applyBorder="1" applyAlignment="1" applyProtection="1">
      <alignment horizontal="right" vertical="center"/>
    </xf>
    <xf numFmtId="3" fontId="14" fillId="18" borderId="24" xfId="0" applyNumberFormat="1" applyFont="1" applyFill="1" applyBorder="1" applyAlignment="1" applyProtection="1">
      <alignment horizontal="right" vertical="center"/>
    </xf>
    <xf numFmtId="3" fontId="0" fillId="0" borderId="0" xfId="0" applyNumberFormat="1" applyAlignment="1">
      <alignment vertical="top"/>
    </xf>
    <xf numFmtId="0" fontId="21" fillId="0" borderId="0" xfId="0" applyFont="1" applyAlignment="1" applyProtection="1">
      <alignment vertical="top"/>
    </xf>
    <xf numFmtId="0" fontId="22" fillId="22" borderId="0" xfId="0" applyFont="1" applyFill="1" applyAlignment="1" applyProtection="1">
      <alignment horizontal="right" vertical="top"/>
    </xf>
    <xf numFmtId="0" fontId="21" fillId="22" borderId="0" xfId="0" applyFont="1" applyFill="1" applyAlignment="1" applyProtection="1">
      <alignment vertical="top"/>
    </xf>
    <xf numFmtId="4" fontId="23" fillId="22" borderId="0" xfId="0" applyNumberFormat="1" applyFont="1" applyFill="1" applyAlignment="1" applyProtection="1">
      <alignment vertical="top"/>
    </xf>
    <xf numFmtId="4" fontId="24" fillId="22" borderId="0" xfId="0" applyNumberFormat="1" applyFont="1" applyFill="1" applyAlignment="1" applyProtection="1">
      <alignment vertical="top"/>
    </xf>
    <xf numFmtId="49" fontId="14" fillId="2" borderId="0" xfId="0" applyNumberFormat="1" applyFont="1" applyFill="1" applyBorder="1" applyAlignment="1" applyProtection="1">
      <alignment horizontal="left" vertical="center"/>
    </xf>
    <xf numFmtId="0" fontId="0" fillId="2" borderId="0" xfId="0" applyFill="1" applyAlignment="1">
      <alignment vertical="top"/>
    </xf>
    <xf numFmtId="0" fontId="13" fillId="0" borderId="26" xfId="0" applyFont="1" applyBorder="1" applyAlignment="1" applyProtection="1">
      <alignment horizontal="center" vertical="center"/>
    </xf>
    <xf numFmtId="4" fontId="13" fillId="18" borderId="5" xfId="0" applyNumberFormat="1" applyFont="1" applyFill="1" applyBorder="1" applyAlignment="1" applyProtection="1">
      <alignment horizontal="right" vertical="center"/>
    </xf>
    <xf numFmtId="4" fontId="16" fillId="0" borderId="5" xfId="0" applyNumberFormat="1" applyFont="1" applyBorder="1" applyAlignment="1"/>
    <xf numFmtId="0" fontId="14" fillId="20" borderId="5" xfId="0" applyFont="1" applyFill="1" applyBorder="1" applyAlignment="1" applyProtection="1">
      <alignment vertical="top"/>
    </xf>
    <xf numFmtId="0" fontId="14" fillId="0" borderId="5" xfId="0" applyFont="1" applyBorder="1" applyAlignment="1" applyProtection="1">
      <alignment vertical="top"/>
    </xf>
    <xf numFmtId="0" fontId="0" fillId="0" borderId="27" xfId="0" applyBorder="1" applyAlignment="1">
      <alignment vertical="top"/>
    </xf>
    <xf numFmtId="4" fontId="26" fillId="23" borderId="20" xfId="0" applyNumberFormat="1" applyFont="1" applyFill="1" applyBorder="1" applyAlignment="1" applyProtection="1">
      <alignment horizontal="right" vertical="center"/>
    </xf>
    <xf numFmtId="165" fontId="20" fillId="0" borderId="5" xfId="0" applyNumberFormat="1" applyFont="1" applyFill="1" applyBorder="1" applyAlignment="1" applyProtection="1">
      <alignment horizontal="right" vertical="center"/>
    </xf>
    <xf numFmtId="0" fontId="14" fillId="0" borderId="20" xfId="0" applyFont="1" applyBorder="1" applyAlignment="1" applyProtection="1">
      <alignment horizontal="center" vertical="top"/>
    </xf>
    <xf numFmtId="0" fontId="14" fillId="0" borderId="22" xfId="0" applyFont="1" applyBorder="1" applyAlignment="1" applyProtection="1">
      <alignment horizontal="center" vertical="top"/>
    </xf>
    <xf numFmtId="3" fontId="13" fillId="18" borderId="5" xfId="0" applyNumberFormat="1" applyFont="1" applyFill="1" applyBorder="1" applyAlignment="1" applyProtection="1">
      <alignment horizontal="right" vertical="center"/>
    </xf>
    <xf numFmtId="3" fontId="13" fillId="18" borderId="28" xfId="0" applyNumberFormat="1" applyFont="1" applyFill="1" applyBorder="1" applyAlignment="1" applyProtection="1">
      <alignment horizontal="right" vertical="center"/>
    </xf>
    <xf numFmtId="4" fontId="26" fillId="23" borderId="5" xfId="0" applyNumberFormat="1" applyFont="1" applyFill="1" applyBorder="1" applyAlignment="1" applyProtection="1">
      <alignment horizontal="right" vertical="center"/>
    </xf>
    <xf numFmtId="165" fontId="19" fillId="0" borderId="5" xfId="0" applyNumberFormat="1" applyFont="1" applyFill="1" applyBorder="1" applyAlignment="1" applyProtection="1">
      <alignment horizontal="right" vertical="center"/>
    </xf>
    <xf numFmtId="0" fontId="14" fillId="2" borderId="5" xfId="0" applyFont="1" applyFill="1" applyBorder="1" applyAlignment="1" applyProtection="1">
      <alignment vertical="top"/>
    </xf>
    <xf numFmtId="4" fontId="15" fillId="21" borderId="1" xfId="0" applyNumberFormat="1" applyFont="1" applyFill="1" applyBorder="1" applyAlignment="1" applyProtection="1">
      <alignment horizontal="right" vertical="center"/>
      <protection locked="0"/>
    </xf>
    <xf numFmtId="4" fontId="15" fillId="21" borderId="21" xfId="0" applyNumberFormat="1" applyFont="1" applyFill="1" applyBorder="1" applyAlignment="1" applyProtection="1">
      <alignment horizontal="right" vertical="center"/>
      <protection locked="0"/>
    </xf>
    <xf numFmtId="43" fontId="3" fillId="0" borderId="1" xfId="0" applyNumberFormat="1" applyFont="1" applyBorder="1" applyAlignment="1">
      <alignment wrapText="1"/>
    </xf>
    <xf numFmtId="265" fontId="21" fillId="0" borderId="0" xfId="8359" applyNumberFormat="1" applyFont="1" applyAlignment="1">
      <alignment horizontal="left" vertical="center" wrapText="1"/>
    </xf>
    <xf numFmtId="265" fontId="21" fillId="0" borderId="0" xfId="8359" applyNumberFormat="1" applyFont="1" applyFill="1" applyAlignment="1">
      <alignment horizontal="center" vertical="center"/>
    </xf>
    <xf numFmtId="164" fontId="21" fillId="0" borderId="0" xfId="8359" applyNumberFormat="1" applyFont="1" applyAlignment="1">
      <alignment horizontal="left" vertical="center" wrapText="1"/>
    </xf>
    <xf numFmtId="164" fontId="21" fillId="0" borderId="0" xfId="8359" applyNumberFormat="1" applyFont="1" applyAlignment="1">
      <alignment horizontal="right" vertical="center" wrapText="1"/>
    </xf>
    <xf numFmtId="164" fontId="21" fillId="0" borderId="0" xfId="8359" applyNumberFormat="1" applyFont="1" applyFill="1" applyAlignment="1">
      <alignment horizontal="center" vertical="center"/>
    </xf>
    <xf numFmtId="265" fontId="13" fillId="0" borderId="0" xfId="8359" applyNumberFormat="1" applyFont="1" applyAlignment="1">
      <alignment horizontal="left" vertical="center" wrapText="1"/>
    </xf>
    <xf numFmtId="265" fontId="277" fillId="0" borderId="0" xfId="8359" applyNumberFormat="1" applyFont="1" applyFill="1" applyAlignment="1">
      <alignment horizontal="center" vertical="center" wrapText="1"/>
    </xf>
    <xf numFmtId="265" fontId="277" fillId="0" borderId="0" xfId="8359" applyNumberFormat="1" applyFont="1" applyAlignment="1">
      <alignment horizontal="center" vertical="center" wrapText="1"/>
    </xf>
    <xf numFmtId="265" fontId="277" fillId="22" borderId="1" xfId="8359" applyNumberFormat="1" applyFont="1" applyFill="1" applyBorder="1" applyAlignment="1">
      <alignment horizontal="center" vertical="center"/>
    </xf>
    <xf numFmtId="265" fontId="277" fillId="0" borderId="1" xfId="8359" applyNumberFormat="1" applyFont="1" applyBorder="1" applyAlignment="1">
      <alignment horizontal="center" vertical="center"/>
    </xf>
    <xf numFmtId="265" fontId="277" fillId="0" borderId="0" xfId="8359" applyNumberFormat="1" applyFont="1" applyFill="1" applyAlignment="1">
      <alignment horizontal="center" vertical="center"/>
    </xf>
    <xf numFmtId="265" fontId="277" fillId="0" borderId="1" xfId="8359" applyNumberFormat="1" applyFont="1" applyFill="1" applyBorder="1" applyAlignment="1">
      <alignment horizontal="center" vertical="center"/>
    </xf>
    <xf numFmtId="265" fontId="277" fillId="0" borderId="0" xfId="8359" applyNumberFormat="1" applyFont="1" applyAlignment="1">
      <alignment horizontal="center" vertical="center"/>
    </xf>
    <xf numFmtId="265" fontId="21" fillId="0" borderId="1" xfId="8359" applyNumberFormat="1" applyFont="1" applyBorder="1" applyAlignment="1">
      <alignment horizontal="left" vertical="center" wrapText="1"/>
    </xf>
    <xf numFmtId="165" fontId="277" fillId="22" borderId="1" xfId="8359" applyNumberFormat="1" applyFont="1" applyFill="1" applyBorder="1" applyAlignment="1">
      <alignment horizontal="center" vertical="center"/>
    </xf>
    <xf numFmtId="165" fontId="21" fillId="0" borderId="1" xfId="8359" applyNumberFormat="1" applyFont="1" applyBorder="1" applyAlignment="1">
      <alignment horizontal="center" vertical="center"/>
    </xf>
    <xf numFmtId="265" fontId="21" fillId="0" borderId="1" xfId="8359" applyNumberFormat="1" applyFont="1" applyFill="1" applyBorder="1" applyAlignment="1">
      <alignment horizontal="center" vertical="center"/>
    </xf>
    <xf numFmtId="265" fontId="21" fillId="25" borderId="1" xfId="8359" applyNumberFormat="1" applyFont="1" applyFill="1" applyBorder="1" applyAlignment="1">
      <alignment horizontal="left" vertical="center" wrapText="1"/>
    </xf>
    <xf numFmtId="165" fontId="21" fillId="25" borderId="1" xfId="8359" applyNumberFormat="1" applyFont="1" applyFill="1" applyBorder="1" applyAlignment="1">
      <alignment horizontal="center" vertical="center"/>
    </xf>
    <xf numFmtId="165" fontId="277" fillId="135" borderId="1" xfId="8359" applyNumberFormat="1" applyFont="1" applyFill="1" applyBorder="1" applyAlignment="1">
      <alignment horizontal="center" vertical="center"/>
    </xf>
    <xf numFmtId="265" fontId="21" fillId="25" borderId="0" xfId="8359" applyNumberFormat="1" applyFont="1" applyFill="1" applyAlignment="1">
      <alignment horizontal="center" vertical="center"/>
    </xf>
    <xf numFmtId="1" fontId="279" fillId="136" borderId="1" xfId="8359" applyNumberFormat="1" applyFont="1" applyFill="1" applyBorder="1" applyAlignment="1">
      <alignment horizontal="right" vertical="center" wrapText="1"/>
    </xf>
    <xf numFmtId="165" fontId="279" fillId="25" borderId="1" xfId="8359" applyNumberFormat="1" applyFont="1" applyFill="1" applyBorder="1" applyAlignment="1">
      <alignment horizontal="center" vertical="center"/>
    </xf>
    <xf numFmtId="165" fontId="278" fillId="22" borderId="1" xfId="8359" applyNumberFormat="1" applyFont="1" applyFill="1" applyBorder="1" applyAlignment="1">
      <alignment horizontal="center" vertical="center"/>
    </xf>
    <xf numFmtId="265" fontId="279" fillId="0" borderId="0" xfId="8359" applyNumberFormat="1" applyFont="1" applyFill="1" applyAlignment="1">
      <alignment horizontal="center" vertical="center"/>
    </xf>
    <xf numFmtId="2" fontId="278" fillId="0" borderId="1" xfId="8359" applyNumberFormat="1" applyFont="1" applyFill="1" applyBorder="1" applyAlignment="1">
      <alignment horizontal="center" vertical="center"/>
    </xf>
    <xf numFmtId="265" fontId="279" fillId="25" borderId="0" xfId="8359" applyNumberFormat="1" applyFont="1" applyFill="1" applyAlignment="1">
      <alignment horizontal="center" vertical="center"/>
    </xf>
    <xf numFmtId="265" fontId="277" fillId="22" borderId="1" xfId="8359" applyNumberFormat="1" applyFont="1" applyFill="1" applyBorder="1" applyAlignment="1">
      <alignment horizontal="left" vertical="center" wrapText="1"/>
    </xf>
    <xf numFmtId="164" fontId="277" fillId="0" borderId="1" xfId="8359" applyNumberFormat="1" applyFont="1" applyFill="1" applyBorder="1" applyAlignment="1">
      <alignment horizontal="center" vertical="center"/>
    </xf>
    <xf numFmtId="4" fontId="21" fillId="0" borderId="1" xfId="8359" applyNumberFormat="1" applyFont="1" applyBorder="1" applyAlignment="1">
      <alignment horizontal="center" vertical="center"/>
    </xf>
    <xf numFmtId="231" fontId="277" fillId="0" borderId="1" xfId="8359" applyNumberFormat="1" applyFont="1" applyFill="1" applyBorder="1" applyAlignment="1">
      <alignment horizontal="center" vertical="center"/>
    </xf>
    <xf numFmtId="167" fontId="2" fillId="0" borderId="20" xfId="15333" applyNumberFormat="1" applyFont="1" applyBorder="1"/>
    <xf numFmtId="2" fontId="277" fillId="0" borderId="0" xfId="8359" applyNumberFormat="1" applyFont="1" applyFill="1" applyAlignment="1">
      <alignment horizontal="center" vertical="center"/>
    </xf>
    <xf numFmtId="271" fontId="277" fillId="22" borderId="1" xfId="8359" applyNumberFormat="1" applyFont="1" applyFill="1" applyBorder="1" applyAlignment="1">
      <alignment horizontal="center" vertical="center"/>
    </xf>
    <xf numFmtId="165" fontId="21" fillId="0" borderId="1" xfId="8359" applyNumberFormat="1" applyFont="1" applyFill="1" applyBorder="1" applyAlignment="1">
      <alignment horizontal="center" vertical="center"/>
    </xf>
    <xf numFmtId="4" fontId="21" fillId="135" borderId="1" xfId="8359" applyNumberFormat="1" applyFont="1" applyFill="1" applyBorder="1" applyAlignment="1">
      <alignment horizontal="center" vertical="center"/>
    </xf>
    <xf numFmtId="271" fontId="21" fillId="25" borderId="1" xfId="8359" applyNumberFormat="1" applyFont="1" applyFill="1" applyBorder="1" applyAlignment="1">
      <alignment horizontal="center" vertical="center"/>
    </xf>
    <xf numFmtId="3" fontId="277" fillId="22" borderId="1" xfId="8359" applyNumberFormat="1" applyFont="1" applyFill="1" applyBorder="1" applyAlignment="1">
      <alignment horizontal="center" vertical="center"/>
    </xf>
    <xf numFmtId="3" fontId="19" fillId="22" borderId="1" xfId="8359" applyNumberFormat="1" applyFont="1" applyFill="1" applyBorder="1" applyAlignment="1">
      <alignment horizontal="center" vertical="center"/>
    </xf>
    <xf numFmtId="43" fontId="277" fillId="23" borderId="0" xfId="15333" applyFont="1" applyFill="1" applyAlignment="1">
      <alignment horizontal="center" vertical="center"/>
    </xf>
    <xf numFmtId="43" fontId="277" fillId="0" borderId="0" xfId="15333" applyFont="1" applyFill="1" applyAlignment="1">
      <alignment horizontal="center" vertical="center"/>
    </xf>
    <xf numFmtId="265" fontId="21" fillId="0" borderId="1" xfId="8359" applyNumberFormat="1" applyFont="1" applyBorder="1" applyAlignment="1">
      <alignment horizontal="right" vertical="center" wrapText="1"/>
    </xf>
    <xf numFmtId="3" fontId="21" fillId="22" borderId="1" xfId="8359" applyNumberFormat="1" applyFont="1" applyFill="1" applyBorder="1" applyAlignment="1">
      <alignment horizontal="center" vertical="center"/>
    </xf>
    <xf numFmtId="3" fontId="280" fillId="0" borderId="1" xfId="8359" applyNumberFormat="1" applyFont="1" applyBorder="1" applyAlignment="1">
      <alignment horizontal="center" vertical="center"/>
    </xf>
    <xf numFmtId="3" fontId="277" fillId="22" borderId="0" xfId="8359" applyNumberFormat="1" applyFont="1" applyFill="1" applyBorder="1" applyAlignment="1">
      <alignment horizontal="center" vertical="center"/>
    </xf>
    <xf numFmtId="43" fontId="21" fillId="0" borderId="0" xfId="15333" applyFont="1" applyFill="1" applyAlignment="1">
      <alignment horizontal="center" vertical="center"/>
    </xf>
    <xf numFmtId="265" fontId="21" fillId="0" borderId="0" xfId="8359" applyNumberFormat="1" applyFont="1" applyBorder="1" applyAlignment="1">
      <alignment horizontal="right" vertical="center" wrapText="1"/>
    </xf>
    <xf numFmtId="3" fontId="21" fillId="22" borderId="0" xfId="8359" applyNumberFormat="1" applyFont="1" applyFill="1" applyBorder="1" applyAlignment="1">
      <alignment horizontal="center" vertical="center"/>
    </xf>
    <xf numFmtId="3" fontId="280" fillId="0" borderId="0" xfId="8359" applyNumberFormat="1" applyFont="1" applyBorder="1" applyAlignment="1">
      <alignment horizontal="center" vertical="center"/>
    </xf>
    <xf numFmtId="2" fontId="21" fillId="0" borderId="0" xfId="8359" applyNumberFormat="1" applyFont="1" applyFill="1" applyAlignment="1">
      <alignment horizontal="center" vertical="center"/>
    </xf>
    <xf numFmtId="265" fontId="21" fillId="0" borderId="0" xfId="8359" applyNumberFormat="1" applyFont="1" applyAlignment="1">
      <alignment horizontal="center" vertical="center"/>
    </xf>
    <xf numFmtId="43" fontId="21" fillId="0" borderId="0" xfId="15333" applyFont="1" applyAlignment="1">
      <alignment horizontal="left" vertical="center" wrapText="1"/>
    </xf>
    <xf numFmtId="10" fontId="21" fillId="135" borderId="0" xfId="14646" applyNumberFormat="1" applyFont="1" applyFill="1" applyAlignment="1">
      <alignment horizontal="center" vertical="center"/>
    </xf>
    <xf numFmtId="265" fontId="21" fillId="135" borderId="0" xfId="8359" applyNumberFormat="1" applyFont="1" applyFill="1" applyAlignment="1">
      <alignment horizontal="center" vertical="center"/>
    </xf>
    <xf numFmtId="43" fontId="21" fillId="135" borderId="0" xfId="15333" applyFont="1" applyFill="1" applyAlignment="1">
      <alignment horizontal="center" vertical="center"/>
    </xf>
    <xf numFmtId="167" fontId="21" fillId="135" borderId="0" xfId="15333" applyNumberFormat="1" applyFont="1" applyFill="1" applyAlignment="1">
      <alignment horizontal="center" vertical="center"/>
    </xf>
    <xf numFmtId="231" fontId="21" fillId="0" borderId="0" xfId="8359" applyNumberFormat="1" applyFont="1" applyFill="1" applyAlignment="1">
      <alignment horizontal="center" vertical="center"/>
    </xf>
    <xf numFmtId="265" fontId="21" fillId="0" borderId="3" xfId="8359" applyNumberFormat="1" applyFont="1" applyBorder="1" applyAlignment="1">
      <alignment horizontal="left" vertical="center" wrapText="1"/>
    </xf>
    <xf numFmtId="265" fontId="21" fillId="25" borderId="3" xfId="8359" applyNumberFormat="1" applyFont="1" applyFill="1" applyBorder="1" applyAlignment="1">
      <alignment horizontal="left" vertical="center" wrapText="1"/>
    </xf>
    <xf numFmtId="265" fontId="277" fillId="22" borderId="3" xfId="8359" applyNumberFormat="1" applyFont="1" applyFill="1" applyBorder="1" applyAlignment="1">
      <alignment horizontal="left" vertical="center" wrapText="1"/>
    </xf>
    <xf numFmtId="271" fontId="21" fillId="0" borderId="1" xfId="8359" applyNumberFormat="1" applyFont="1" applyBorder="1" applyAlignment="1">
      <alignment horizontal="center" vertical="center"/>
    </xf>
    <xf numFmtId="271" fontId="21" fillId="135" borderId="1" xfId="8359" applyNumberFormat="1" applyFont="1" applyFill="1" applyBorder="1" applyAlignment="1">
      <alignment horizontal="center" vertical="center"/>
    </xf>
    <xf numFmtId="272" fontId="21" fillId="0" borderId="1" xfId="8359" applyNumberFormat="1" applyFont="1" applyBorder="1" applyAlignment="1">
      <alignment horizontal="center" vertical="center"/>
    </xf>
    <xf numFmtId="265" fontId="21" fillId="0" borderId="3" xfId="8359" applyNumberFormat="1" applyFont="1" applyBorder="1" applyAlignment="1">
      <alignment horizontal="right" vertical="center" wrapText="1"/>
    </xf>
    <xf numFmtId="265" fontId="13" fillId="0" borderId="3" xfId="8359" applyNumberFormat="1" applyFont="1" applyBorder="1" applyAlignment="1">
      <alignment vertical="center" wrapText="1"/>
    </xf>
    <xf numFmtId="3" fontId="281" fillId="0" borderId="0" xfId="8359" applyNumberFormat="1" applyFont="1" applyFill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38" xfId="0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0" fontId="3" fillId="0" borderId="1" xfId="0" applyNumberFormat="1" applyFont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84" fillId="0" borderId="1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3" fontId="3" fillId="0" borderId="1" xfId="0" applyNumberFormat="1" applyFont="1" applyBorder="1" applyAlignment="1">
      <alignment vertical="center" wrapText="1"/>
    </xf>
    <xf numFmtId="3" fontId="3" fillId="0" borderId="0" xfId="0" applyNumberFormat="1" applyFont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2" borderId="0" xfId="0" applyFont="1" applyFill="1" applyAlignment="1">
      <alignment vertical="center"/>
    </xf>
    <xf numFmtId="3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vertical="center"/>
    </xf>
    <xf numFmtId="0" fontId="282" fillId="0" borderId="0" xfId="0" applyFont="1" applyAlignment="1">
      <alignment vertical="center"/>
    </xf>
    <xf numFmtId="1" fontId="3" fillId="0" borderId="0" xfId="0" applyNumberFormat="1" applyFont="1" applyAlignment="1">
      <alignment vertical="center"/>
    </xf>
    <xf numFmtId="0" fontId="5" fillId="0" borderId="1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3" fillId="0" borderId="2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16" fontId="3" fillId="0" borderId="1" xfId="0" applyNumberFormat="1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290" fillId="0" borderId="1" xfId="0" applyFont="1" applyBorder="1" applyAlignment="1">
      <alignment vertical="center" wrapText="1"/>
    </xf>
    <xf numFmtId="2" fontId="3" fillId="0" borderId="1" xfId="0" applyNumberFormat="1" applyFont="1" applyBorder="1" applyAlignment="1">
      <alignment horizontal="center" vertical="center" wrapText="1"/>
    </xf>
    <xf numFmtId="3" fontId="290" fillId="0" borderId="1" xfId="0" applyNumberFormat="1" applyFont="1" applyBorder="1" applyAlignment="1">
      <alignment horizontal="center" vertical="center" wrapText="1"/>
    </xf>
    <xf numFmtId="43" fontId="3" fillId="0" borderId="1" xfId="2" applyFont="1" applyFill="1" applyBorder="1" applyAlignment="1">
      <alignment wrapText="1"/>
    </xf>
    <xf numFmtId="0" fontId="3" fillId="0" borderId="0" xfId="0" applyFont="1" applyAlignment="1">
      <alignment horizontal="center"/>
    </xf>
    <xf numFmtId="0" fontId="284" fillId="0" borderId="0" xfId="0" applyFont="1" applyBorder="1" applyAlignment="1">
      <alignment horizontal="left" vertical="center" wrapText="1"/>
    </xf>
    <xf numFmtId="0" fontId="289" fillId="0" borderId="0" xfId="0" applyFont="1" applyAlignment="1">
      <alignment vertical="center" wrapText="1"/>
    </xf>
    <xf numFmtId="0" fontId="3" fillId="0" borderId="67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84" fillId="0" borderId="76" xfId="0" applyFont="1" applyBorder="1" applyAlignment="1">
      <alignment vertical="center" wrapText="1"/>
    </xf>
    <xf numFmtId="0" fontId="289" fillId="0" borderId="76" xfId="0" applyFont="1" applyBorder="1" applyAlignment="1">
      <alignment vertical="center" wrapText="1"/>
    </xf>
    <xf numFmtId="0" fontId="3" fillId="0" borderId="79" xfId="0" applyFont="1" applyBorder="1" applyAlignment="1">
      <alignment horizontal="center" vertical="center" wrapText="1"/>
    </xf>
    <xf numFmtId="0" fontId="3" fillId="0" borderId="80" xfId="0" applyFont="1" applyBorder="1" applyAlignment="1">
      <alignment horizontal="center" vertical="center" wrapText="1"/>
    </xf>
    <xf numFmtId="0" fontId="3" fillId="0" borderId="81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top" wrapText="1"/>
    </xf>
    <xf numFmtId="49" fontId="13" fillId="16" borderId="7" xfId="0" applyNumberFormat="1" applyFont="1" applyFill="1" applyBorder="1" applyAlignment="1" applyProtection="1">
      <alignment horizontal="center" vertical="center"/>
    </xf>
    <xf numFmtId="49" fontId="13" fillId="16" borderId="13" xfId="0" applyNumberFormat="1" applyFont="1" applyFill="1" applyBorder="1" applyAlignment="1" applyProtection="1">
      <alignment horizontal="center" vertical="center"/>
    </xf>
    <xf numFmtId="0" fontId="13" fillId="17" borderId="8" xfId="0" applyFont="1" applyFill="1" applyBorder="1" applyAlignment="1" applyProtection="1">
      <alignment horizontal="center" vertical="center" wrapText="1"/>
    </xf>
    <xf numFmtId="0" fontId="13" fillId="17" borderId="14" xfId="0" applyFont="1" applyFill="1" applyBorder="1" applyAlignment="1" applyProtection="1">
      <alignment horizontal="center" vertical="center" wrapText="1"/>
    </xf>
    <xf numFmtId="2" fontId="14" fillId="16" borderId="9" xfId="0" applyNumberFormat="1" applyFont="1" applyFill="1" applyBorder="1" applyAlignment="1" applyProtection="1">
      <alignment horizontal="center" vertical="center" wrapText="1"/>
    </xf>
    <xf numFmtId="2" fontId="14" fillId="16" borderId="15" xfId="0" applyNumberFormat="1" applyFont="1" applyFill="1" applyBorder="1" applyAlignment="1" applyProtection="1">
      <alignment horizontal="center" vertical="center" wrapText="1"/>
    </xf>
    <xf numFmtId="0" fontId="13" fillId="0" borderId="11" xfId="0" applyNumberFormat="1" applyFont="1" applyFill="1" applyBorder="1" applyAlignment="1" applyProtection="1">
      <alignment horizontal="center" vertical="center"/>
    </xf>
    <xf numFmtId="0" fontId="13" fillId="0" borderId="12" xfId="0" applyNumberFormat="1" applyFont="1" applyFill="1" applyBorder="1" applyAlignment="1" applyProtection="1">
      <alignment horizontal="center" vertical="center"/>
    </xf>
    <xf numFmtId="0" fontId="13" fillId="0" borderId="10" xfId="0" applyNumberFormat="1" applyFont="1" applyFill="1" applyBorder="1" applyAlignment="1" applyProtection="1">
      <alignment horizontal="center" vertical="center"/>
    </xf>
    <xf numFmtId="265" fontId="13" fillId="0" borderId="0" xfId="8359" applyNumberFormat="1" applyFont="1" applyAlignment="1">
      <alignment horizontal="center" vertical="center" wrapText="1"/>
    </xf>
    <xf numFmtId="265" fontId="277" fillId="0" borderId="3" xfId="8359" applyNumberFormat="1" applyFont="1" applyBorder="1" applyAlignment="1">
      <alignment horizontal="center" vertical="center" wrapText="1"/>
    </xf>
    <xf numFmtId="265" fontId="277" fillId="22" borderId="75" xfId="8359" applyNumberFormat="1" applyFont="1" applyFill="1" applyBorder="1" applyAlignment="1">
      <alignment horizontal="center" vertical="center" wrapText="1"/>
    </xf>
    <xf numFmtId="265" fontId="277" fillId="22" borderId="76" xfId="8359" applyNumberFormat="1" applyFont="1" applyFill="1" applyBorder="1" applyAlignment="1">
      <alignment horizontal="center" vertical="center" wrapText="1"/>
    </xf>
    <xf numFmtId="265" fontId="277" fillId="22" borderId="77" xfId="8359" applyNumberFormat="1" applyFont="1" applyFill="1" applyBorder="1" applyAlignment="1">
      <alignment horizontal="center" vertical="center" wrapText="1"/>
    </xf>
    <xf numFmtId="265" fontId="277" fillId="22" borderId="42" xfId="8359" applyNumberFormat="1" applyFont="1" applyFill="1" applyBorder="1" applyAlignment="1">
      <alignment horizontal="center" vertical="center" wrapText="1"/>
    </xf>
    <xf numFmtId="265" fontId="277" fillId="22" borderId="36" xfId="8359" applyNumberFormat="1" applyFont="1" applyFill="1" applyBorder="1" applyAlignment="1">
      <alignment horizontal="center" vertical="center" wrapText="1"/>
    </xf>
    <xf numFmtId="265" fontId="277" fillId="22" borderId="78" xfId="8359" applyNumberFormat="1" applyFont="1" applyFill="1" applyBorder="1" applyAlignment="1">
      <alignment horizontal="center" vertical="center" wrapText="1"/>
    </xf>
    <xf numFmtId="265" fontId="21" fillId="135" borderId="0" xfId="8359" applyNumberFormat="1" applyFont="1" applyFill="1" applyAlignment="1">
      <alignment horizontal="center" vertical="center"/>
    </xf>
    <xf numFmtId="265" fontId="277" fillId="0" borderId="1" xfId="8359" applyNumberFormat="1" applyFont="1" applyBorder="1" applyAlignment="1">
      <alignment horizontal="center" vertical="center" wrapText="1"/>
    </xf>
    <xf numFmtId="265" fontId="278" fillId="0" borderId="1" xfId="8359" applyNumberFormat="1" applyFont="1" applyFill="1" applyBorder="1" applyAlignment="1">
      <alignment horizontal="center" vertical="center"/>
    </xf>
    <xf numFmtId="2" fontId="278" fillId="0" borderId="1" xfId="8359" applyNumberFormat="1" applyFont="1" applyFill="1" applyBorder="1" applyAlignment="1">
      <alignment horizontal="center" vertical="center"/>
    </xf>
    <xf numFmtId="265" fontId="21" fillId="0" borderId="0" xfId="8359" applyNumberFormat="1" applyFont="1" applyAlignment="1">
      <alignment horizontal="right" vertical="center" wrapText="1"/>
    </xf>
  </cellXfs>
  <cellStyles count="16371">
    <cellStyle name="" xfId="7"/>
    <cellStyle name="" xfId="8"/>
    <cellStyle name="" xfId="9"/>
    <cellStyle name="" xfId="10"/>
    <cellStyle name="" xfId="11"/>
    <cellStyle name=" 1" xfId="12"/>
    <cellStyle name=" 1 2" xfId="13"/>
    <cellStyle name=" 1_Stage1" xfId="14"/>
    <cellStyle name=" 2" xfId="15"/>
    <cellStyle name=" 2" xfId="16"/>
    <cellStyle name=" 2" xfId="17"/>
    <cellStyle name=" 2" xfId="18"/>
    <cellStyle name=" 2" xfId="19"/>
    <cellStyle name="_x000a_bidires=100_x000d_" xfId="20"/>
    <cellStyle name="_x000a_bidires=100_x000d_ 2" xfId="21"/>
    <cellStyle name="%" xfId="22"/>
    <cellStyle name="%_Inputs" xfId="23"/>
    <cellStyle name="%_Inputs (const)" xfId="24"/>
    <cellStyle name="%_Inputs (const)_реестр объектов ЕНЭС" xfId="25"/>
    <cellStyle name="%_Inputs Co" xfId="26"/>
    <cellStyle name="%_Inputs Co_реестр объектов ЕНЭС" xfId="27"/>
    <cellStyle name="%_Inputs_реестр объектов ЕНЭС" xfId="28"/>
    <cellStyle name="%_реестр объектов ЕНЭС" xfId="29"/>
    <cellStyle name=";;;" xfId="30"/>
    <cellStyle name=";;; 2" xfId="31"/>
    <cellStyle name="?" xfId="32"/>
    <cellStyle name="? 2" xfId="33"/>
    <cellStyle name="????????" xfId="34"/>
    <cellStyle name="???????? [0]_(??? 3?)" xfId="35"/>
    <cellStyle name="?????????? [0]_(??? 3?)" xfId="36"/>
    <cellStyle name="???????????" xfId="37"/>
    <cellStyle name="????????????? ???????????" xfId="38"/>
    <cellStyle name="????????????? ??????????? 2" xfId="39"/>
    <cellStyle name="??????????_(??? 3?)" xfId="40"/>
    <cellStyle name="????????_(??? 3?)" xfId="41"/>
    <cellStyle name="???????__FES" xfId="42"/>
    <cellStyle name="?…?ж?Ш?и [0.00]" xfId="43"/>
    <cellStyle name="?W??_‘O’с?р??" xfId="44"/>
    <cellStyle name="]_x000d__x000a_Zoomed=1_x000d__x000a_Row=0_x000d__x000a_Column=0_x000d__x000a_Height=0_x000d__x000a_Width=0_x000d__x000a_FontName=FoxFont_x000d__x000a_FontStyle=0_x000d__x000a_FontSize=9_x000d__x000a_PrtFontName=FoxPrin" xfId="45"/>
    <cellStyle name="]_x000d__x000a_Zoomed=1_x000d__x000a_Row=0_x000d__x000a_Column=0_x000d__x000a_Height=0_x000d__x000a_Width=0_x000d__x000a_FontName=FoxFont_x000d__x000a_FontStyle=0_x000d__x000a_FontSize=9_x000d__x000a_PrtFontName=FoxPrin 2" xfId="46"/>
    <cellStyle name="]_x000d__x000a_Zoomed=1_x000d__x000a_Row=0_x000d__x000a_Column=0_x000d__x000a_Height=0_x000d__x000a_Width=0_x000d__x000a_FontName=FoxFont_x000d__x000a_FontStyle=0_x000d__x000a_FontSize=9_x000d__x000a_PrtFontName=FoxPrin 3" xfId="16126"/>
    <cellStyle name="_!!! отчетные Форматы минэнерго к ИП 2011 (1.11.10)" xfId="47"/>
    <cellStyle name="_!!! отчетные Форматы минэнерго к ИП 2011 (1.11.10) 2" xfId="48"/>
    <cellStyle name="___RAB__2014" xfId="49"/>
    <cellStyle name="___RAB__2014 2" xfId="50"/>
    <cellStyle name="___RAB__2014_Лист1" xfId="51"/>
    <cellStyle name="___RAB__2014_Лист1 2" xfId="52"/>
    <cellStyle name="_~5075521" xfId="53"/>
    <cellStyle name="_~5075521 2" xfId="54"/>
    <cellStyle name="_~5075521 2 2" xfId="55"/>
    <cellStyle name="_~5075521 3" xfId="56"/>
    <cellStyle name="_02-07-2001" xfId="57"/>
    <cellStyle name="_02-07-2001 2" xfId="58"/>
    <cellStyle name="_02-07-2001 2 2" xfId="59"/>
    <cellStyle name="_02-07-2001 3" xfId="60"/>
    <cellStyle name="_04.05.2009г.Формат расчета амортизации (факт 1 кв., план 2-4 кв.)" xfId="16127"/>
    <cellStyle name="_05-03-2001" xfId="61"/>
    <cellStyle name="_05-03-2001 2" xfId="62"/>
    <cellStyle name="_05-03-2001 2 2" xfId="63"/>
    <cellStyle name="_05-03-2001 3" xfId="64"/>
    <cellStyle name="_07. расчет тарифа 2007 от 23.08.06 для аудиторов" xfId="65"/>
    <cellStyle name="_07. расчет тарифа 2007 от 23.08.06 для аудиторов 2" xfId="66"/>
    <cellStyle name="_08.10.09. Согласование RAB  СтавФ" xfId="67"/>
    <cellStyle name="_08.10.09. Согласование RAB  СтавФ 2" xfId="68"/>
    <cellStyle name="_08-11-2000" xfId="69"/>
    <cellStyle name="_08-11-2000 2" xfId="70"/>
    <cellStyle name="_08-11-2000_1" xfId="71"/>
    <cellStyle name="_08-11-2000_1 2" xfId="72"/>
    <cellStyle name="_08-11-2000_1 2 2" xfId="73"/>
    <cellStyle name="_08-11-2000_1 3" xfId="74"/>
    <cellStyle name="_09-04-2001" xfId="75"/>
    <cellStyle name="_09-04-2001 2" xfId="76"/>
    <cellStyle name="_09-04-2001 2 2" xfId="77"/>
    <cellStyle name="_09-04-2001 3" xfId="78"/>
    <cellStyle name="_13.04.10 ВД в МРСК свод" xfId="79"/>
    <cellStyle name="_13.04.10 ВД в МРСК свод 2" xfId="80"/>
    <cellStyle name="_13-12-2000" xfId="81"/>
    <cellStyle name="_13-12-2000 2" xfId="82"/>
    <cellStyle name="_2005_БЮДЖЕТ В4 ==11.11.==  КР Дороги, Мосты" xfId="83"/>
    <cellStyle name="_2005_БЮДЖЕТ В4 ==11.11.==  КР Дороги, Мосты 2" xfId="84"/>
    <cellStyle name="_2005_БЮДЖЕТ В4 ==11.11.==  КР Дороги, Мосты_Аморт+коэф1 08 04 08" xfId="85"/>
    <cellStyle name="_2005_БЮДЖЕТ В4 ==11.11.==  КР Дороги, Мосты_Аморт+коэф1 08 04 08 2" xfId="86"/>
    <cellStyle name="_2005_БЮДЖЕТ В4 ==11.11.==  КР Дороги, Мосты_ДУИ_РИТ" xfId="87"/>
    <cellStyle name="_2005_БЮДЖЕТ В4 ==11.11.==  КР Дороги, Мосты_ДУИ_РИТ 2" xfId="88"/>
    <cellStyle name="_2005_БЮДЖЕТ В4 ==11.11.==  КР Дороги, Мосты_ДУИ_РИТ2" xfId="89"/>
    <cellStyle name="_2005_БЮДЖЕТ В4 ==11.11.==  КР Дороги, Мосты_ДУИ_РИТ2 2" xfId="90"/>
    <cellStyle name="_2005_БЮДЖЕТ В4 ==11.11.==  КР Дороги, Мосты_ИспАппарат" xfId="91"/>
    <cellStyle name="_2005_БЮДЖЕТ В4 ==11.11.==  КР Дороги, Мосты_ИспАппарат 2" xfId="92"/>
    <cellStyle name="_2005_БЮДЖЕТ В4 ==11.11.==  КР Дороги, Мосты_СЭС_010107" xfId="93"/>
    <cellStyle name="_2005_БЮДЖЕТ В4 ==11.11.==  КР Дороги, Мосты_СЭС_010107 2" xfId="94"/>
    <cellStyle name="_2005_БЮДЖЕТ В4 ==11.11.==  КР Дороги, Мосты_ТАЛ ЭС 01_01_2007" xfId="95"/>
    <cellStyle name="_2005_БЮДЖЕТ В4 ==11.11.==  КР Дороги, Мосты_ТАЛ ЭС 01_01_2007 2" xfId="96"/>
    <cellStyle name="_2006.06.26_в командировку(edit 23.06.06)_Балансы и макеты" xfId="97"/>
    <cellStyle name="_2006.06.26_в командировку(edit 23.06.06)_Балансы и макеты 2" xfId="98"/>
    <cellStyle name="_2006.06.26_в командировку(edit 23.06.06)_Балансы и макеты 2 2" xfId="99"/>
    <cellStyle name="_2006.06.26_в командировку(edit 23.06.06)_Балансы и макеты 3" xfId="100"/>
    <cellStyle name="_2006_06_28_MGRES_inventories_request" xfId="101"/>
    <cellStyle name="_2006_06_28_MGRES_inventories_request 2" xfId="102"/>
    <cellStyle name="_2009" xfId="103"/>
    <cellStyle name="_2010 ПО, потери" xfId="104"/>
    <cellStyle name="_2010 ПО, потери 2" xfId="105"/>
    <cellStyle name="_2010 ПО, потери_Лист1" xfId="106"/>
    <cellStyle name="_2010 ПО, потери_Лист1 2" xfId="107"/>
    <cellStyle name="_2011 ПО, потери" xfId="108"/>
    <cellStyle name="_22.04.10 ИПР 2011-2015 в форм.ФСТ_4870 (1 столб,)" xfId="109"/>
    <cellStyle name="_22.04.10 ИПР 2011-2015 в форм.ФСТ_4870 (1 столб,) 2" xfId="110"/>
    <cellStyle name="_23.04.10_Ивэнерго _ТЗ_без сглаж_без ПМ_ИПР 4870" xfId="111"/>
    <cellStyle name="_23.04.10_Ивэнерго _ТЗ_без сглаж_без ПМ_ИПР 4870 2" xfId="112"/>
    <cellStyle name="_23-10-2000" xfId="113"/>
    <cellStyle name="_23-10-2000 2" xfId="114"/>
    <cellStyle name="_23-10-2000 2 2" xfId="115"/>
    <cellStyle name="_23-10-2000 3" xfId="116"/>
    <cellStyle name="_25-06-2001" xfId="117"/>
    <cellStyle name="_25-06-2001 2" xfId="118"/>
    <cellStyle name="_25-06-2001 2 2" xfId="119"/>
    <cellStyle name="_25-06-2001 3" xfId="120"/>
    <cellStyle name="_25-12-2000" xfId="121"/>
    <cellStyle name="_25-12-2000 2" xfId="122"/>
    <cellStyle name="_28.06.10 ЭО _модель МРСК_оц по  РСТ_ пот 151,6_сглаж до12% _с ПМ_ИПР 2 530" xfId="123"/>
    <cellStyle name="_28.06.10 ЭО _модель МРСК_оц по  РСТ_ пот 151,6_сглаж до12% _с ПМ_ИПР 2 530 2" xfId="124"/>
    <cellStyle name="_30-10-2000" xfId="125"/>
    <cellStyle name="_30-10-2000 2" xfId="126"/>
    <cellStyle name="_4 1  2011-2015 в формате Минэнерго (2)" xfId="127"/>
    <cellStyle name="_4 1  2011-2015 в формате Минэнерго (2) 2" xfId="128"/>
    <cellStyle name="_CashFlow_2007_проект_02_02_final" xfId="129"/>
    <cellStyle name="_CashFlow_2007_проект_02_02_final 2" xfId="130"/>
    <cellStyle name="_Defl-вар1 (2)" xfId="131"/>
    <cellStyle name="_Defl-вар1 (2) 2" xfId="132"/>
    <cellStyle name="_IBM PC" xfId="133"/>
    <cellStyle name="_IBM PC 2" xfId="134"/>
    <cellStyle name="_IBM PC 2 2" xfId="135"/>
    <cellStyle name="_IBM PC 3" xfId="136"/>
    <cellStyle name="_Model_RAB Мой" xfId="137"/>
    <cellStyle name="_Model_RAB Мой 2" xfId="138"/>
    <cellStyle name="_Model_RAB Мой 2_OREP.KU.2011.MONTHLY.02(v0.1)" xfId="139"/>
    <cellStyle name="_Model_RAB Мой 2_OREP.KU.2011.MONTHLY.02(v0.4)" xfId="140"/>
    <cellStyle name="_Model_RAB Мой 2_OREP.KU.2011.MONTHLY.11(v1.4)" xfId="141"/>
    <cellStyle name="_Model_RAB Мой 2_UPDATE.OREP.KU.2011.MONTHLY.02.TO.1.2" xfId="142"/>
    <cellStyle name="_Model_RAB Мой 3" xfId="143"/>
    <cellStyle name="_Model_RAB Мой_46EE.2011(v1.0)" xfId="144"/>
    <cellStyle name="_Model_RAB Мой_46EE.2011(v1.0)_46TE.2011(v1.0)" xfId="145"/>
    <cellStyle name="_Model_RAB Мой_46EE.2011(v1.0)_INDEX.STATION.2012(v1.0)_" xfId="146"/>
    <cellStyle name="_Model_RAB Мой_46EE.2011(v1.0)_INDEX.STATION.2012(v2.0)" xfId="147"/>
    <cellStyle name="_Model_RAB Мой_46EE.2011(v1.0)_INDEX.STATION.2012(v2.1)" xfId="148"/>
    <cellStyle name="_Model_RAB Мой_46EE.2011(v1.0)_TEPLO.PREDEL.2012.M(v1.1)_test" xfId="149"/>
    <cellStyle name="_Model_RAB Мой_46EE.2011(v1.2)" xfId="150"/>
    <cellStyle name="_Model_RAB Мой_46EE.2011(v1.2)_FORM5.2012(v1.0)" xfId="151"/>
    <cellStyle name="_Model_RAB Мой_46EE.2011(v1.2)_OREP.INV.GEN.G(v1.0)" xfId="152"/>
    <cellStyle name="_Model_RAB Мой_46EP.2011(v2.0)" xfId="153"/>
    <cellStyle name="_Model_RAB Мой_46EP.2012(v0.1)" xfId="154"/>
    <cellStyle name="_Model_RAB Мой_46TE.2011(v1.0)" xfId="155"/>
    <cellStyle name="_Model_RAB Мой_4DNS.UPDATE.EXAMPLE" xfId="156"/>
    <cellStyle name="_Model_RAB Мой_ARMRAZR" xfId="157"/>
    <cellStyle name="_Model_RAB Мой_BALANCE.WARM.2010.FACT(v1.0)" xfId="158"/>
    <cellStyle name="_Model_RAB Мой_BALANCE.WARM.2010.PLAN" xfId="159"/>
    <cellStyle name="_Model_RAB Мой_BALANCE.WARM.2010.PLAN_FORM5.2012(v1.0)" xfId="160"/>
    <cellStyle name="_Model_RAB Мой_BALANCE.WARM.2010.PLAN_OREP.INV.GEN.G(v1.0)" xfId="161"/>
    <cellStyle name="_Model_RAB Мой_BALANCE.WARM.2011YEAR(v0.7)" xfId="162"/>
    <cellStyle name="_Model_RAB Мой_BALANCE.WARM.2011YEAR(v0.7)_FORM5.2012(v1.0)" xfId="163"/>
    <cellStyle name="_Model_RAB Мой_BALANCE.WARM.2011YEAR(v0.7)_OREP.INV.GEN.G(v1.0)" xfId="164"/>
    <cellStyle name="_Model_RAB Мой_BALANCE.WARM.2011YEAR.NEW.UPDATE.SCHEME" xfId="165"/>
    <cellStyle name="_Model_RAB Мой_CALC.NORMATIV.KU(v0.2)" xfId="166"/>
    <cellStyle name="_Model_RAB Мой_EE.2REK.P2011.4.78(v0.3)" xfId="167"/>
    <cellStyle name="_Model_RAB Мой_FORM3.1.2013(v0.2)" xfId="168"/>
    <cellStyle name="_Model_RAB Мой_FORM3.2013(v1.0)" xfId="169"/>
    <cellStyle name="_Model_RAB Мой_FORM3.REG(v1.0)" xfId="170"/>
    <cellStyle name="_Model_RAB Мой_FORM910.2012(v0.5)" xfId="171"/>
    <cellStyle name="_Model_RAB Мой_FORM910.2012(v0.5)_FORM5.2012(v1.0)" xfId="172"/>
    <cellStyle name="_Model_RAB Мой_FORM910.2012(v1.1)" xfId="173"/>
    <cellStyle name="_Model_RAB Мой_INVEST.EE.PLAN.4.78(v0.1)" xfId="174"/>
    <cellStyle name="_Model_RAB Мой_INVEST.EE.PLAN.4.78(v0.3)" xfId="175"/>
    <cellStyle name="_Model_RAB Мой_INVEST.EE.PLAN.4.78(v1.0)" xfId="176"/>
    <cellStyle name="_Model_RAB Мой_INVEST.EE.PLAN.4.78(v1.0)_FORM11.2013" xfId="177"/>
    <cellStyle name="_Model_RAB Мой_INVEST.EE.PLAN.4.78(v1.0)_PASSPORT.TEPLO.PROIZV(v2.0)" xfId="178"/>
    <cellStyle name="_Model_RAB Мой_INVEST.EE.PLAN.4.78(v1.0)_PASSPORT.TEPLO.PROIZV(v2.0)_MWT.POTERI.SETI.2012(v0.1)" xfId="179"/>
    <cellStyle name="_Model_RAB Мой_INVEST.EE.PLAN.4.78(v1.0)_PASSPORT.TEPLO.PROIZV(v2.0)_PASSPORT.TEPLO.SETI(v2.0f)" xfId="180"/>
    <cellStyle name="_Model_RAB Мой_INVEST.EE.PLAN.4.78(v1.0)_PASSPORT.TEPLO.PROIZV(v2.0)_Книга1" xfId="181"/>
    <cellStyle name="_Model_RAB Мой_INVEST.EE.PLAN.4.78(v1.0)_PASSPORT.TEPLO.SETI(v2.0f)" xfId="182"/>
    <cellStyle name="_Model_RAB Мой_INVEST.EE.PLAN.4.78(v1.0)_Книга1" xfId="183"/>
    <cellStyle name="_Model_RAB Мой_INVEST.PLAN.4.78(v0.1)" xfId="184"/>
    <cellStyle name="_Model_RAB Мой_INVEST.WARM.PLAN.4.78(v0.1)" xfId="185"/>
    <cellStyle name="_Model_RAB Мой_INVEST_WARM_PLAN" xfId="186"/>
    <cellStyle name="_Model_RAB Мой_NADB.JNVLP.APTEKA.2012(v1.0)_21_02_12" xfId="187"/>
    <cellStyle name="_Model_RAB Мой_NADB.JNVLS.APTEKA.2011(v1.3.3)" xfId="188"/>
    <cellStyle name="_Model_RAB Мой_NADB.JNVLS.APTEKA.2011(v1.3.3)_46TE.2011(v1.0)" xfId="189"/>
    <cellStyle name="_Model_RAB Мой_NADB.JNVLS.APTEKA.2011(v1.3.3)_INDEX.STATION.2012(v1.0)_" xfId="190"/>
    <cellStyle name="_Model_RAB Мой_NADB.JNVLS.APTEKA.2011(v1.3.3)_INDEX.STATION.2012(v2.0)" xfId="191"/>
    <cellStyle name="_Model_RAB Мой_NADB.JNVLS.APTEKA.2011(v1.3.3)_INDEX.STATION.2012(v2.1)" xfId="192"/>
    <cellStyle name="_Model_RAB Мой_NADB.JNVLS.APTEKA.2011(v1.3.3)_TEPLO.PREDEL.2012.M(v1.1)_test" xfId="193"/>
    <cellStyle name="_Model_RAB Мой_NADB.JNVLS.APTEKA.2011(v1.3.4)" xfId="194"/>
    <cellStyle name="_Model_RAB Мой_NADB.JNVLS.APTEKA.2011(v1.3.4)_46TE.2011(v1.0)" xfId="195"/>
    <cellStyle name="_Model_RAB Мой_NADB.JNVLS.APTEKA.2011(v1.3.4)_INDEX.STATION.2012(v1.0)_" xfId="196"/>
    <cellStyle name="_Model_RAB Мой_NADB.JNVLS.APTEKA.2011(v1.3.4)_INDEX.STATION.2012(v2.0)" xfId="197"/>
    <cellStyle name="_Model_RAB Мой_NADB.JNVLS.APTEKA.2011(v1.3.4)_INDEX.STATION.2012(v2.1)" xfId="198"/>
    <cellStyle name="_Model_RAB Мой_NADB.JNVLS.APTEKA.2011(v1.3.4)_TEPLO.PREDEL.2012.M(v1.1)_test" xfId="199"/>
    <cellStyle name="_Model_RAB Мой_PASSPORT.TEPLO.PROIZV(v2.1)" xfId="200"/>
    <cellStyle name="_Model_RAB Мой_PASSPORT.TEPLO.SETI(v1.0)" xfId="201"/>
    <cellStyle name="_Model_RAB Мой_PR.PROG.WARM.NOTCOMBI.2012.2.16_v1.4(04.04.11) " xfId="202"/>
    <cellStyle name="_Model_RAB Мой_PREDEL.JKH.UTV.2011(v1.0.1)" xfId="203"/>
    <cellStyle name="_Model_RAB Мой_PREDEL.JKH.UTV.2011(v1.0.1)_46TE.2011(v1.0)" xfId="204"/>
    <cellStyle name="_Model_RAB Мой_PREDEL.JKH.UTV.2011(v1.0.1)_INDEX.STATION.2012(v1.0)_" xfId="205"/>
    <cellStyle name="_Model_RAB Мой_PREDEL.JKH.UTV.2011(v1.0.1)_INDEX.STATION.2012(v2.0)" xfId="206"/>
    <cellStyle name="_Model_RAB Мой_PREDEL.JKH.UTV.2011(v1.0.1)_INDEX.STATION.2012(v2.1)" xfId="207"/>
    <cellStyle name="_Model_RAB Мой_PREDEL.JKH.UTV.2011(v1.0.1)_TEPLO.PREDEL.2012.M(v1.1)_test" xfId="208"/>
    <cellStyle name="_Model_RAB Мой_PREDEL.JKH.UTV.2011(v1.1)" xfId="209"/>
    <cellStyle name="_Model_RAB Мой_PREDEL.JKH.UTV.2011(v1.1)_FORM5.2012(v1.0)" xfId="210"/>
    <cellStyle name="_Model_RAB Мой_PREDEL.JKH.UTV.2011(v1.1)_OREP.INV.GEN.G(v1.0)" xfId="211"/>
    <cellStyle name="_Model_RAB Мой_REP.BLR.2012(v1.0)" xfId="212"/>
    <cellStyle name="_Model_RAB Мой_TEPLO.PREDEL.2012.M(v1.1)" xfId="213"/>
    <cellStyle name="_Model_RAB Мой_TEST.TEMPLATE" xfId="214"/>
    <cellStyle name="_Model_RAB Мой_UPDATE.46EE.2011.TO.1.1" xfId="215"/>
    <cellStyle name="_Model_RAB Мой_UPDATE.46TE.2011.TO.1.1" xfId="216"/>
    <cellStyle name="_Model_RAB Мой_UPDATE.46TE.2011.TO.1.2" xfId="217"/>
    <cellStyle name="_Model_RAB Мой_UPDATE.BALANCE.WARM.2011YEAR.TO.1.1" xfId="218"/>
    <cellStyle name="_Model_RAB Мой_UPDATE.BALANCE.WARM.2011YEAR.TO.1.1_46TE.2011(v1.0)" xfId="219"/>
    <cellStyle name="_Model_RAB Мой_UPDATE.BALANCE.WARM.2011YEAR.TO.1.1_INDEX.STATION.2012(v1.0)_" xfId="220"/>
    <cellStyle name="_Model_RAB Мой_UPDATE.BALANCE.WARM.2011YEAR.TO.1.1_INDEX.STATION.2012(v2.0)" xfId="221"/>
    <cellStyle name="_Model_RAB Мой_UPDATE.BALANCE.WARM.2011YEAR.TO.1.1_INDEX.STATION.2012(v2.1)" xfId="222"/>
    <cellStyle name="_Model_RAB Мой_UPDATE.BALANCE.WARM.2011YEAR.TO.1.1_OREP.KU.2011.MONTHLY.02(v1.1)" xfId="223"/>
    <cellStyle name="_Model_RAB Мой_UPDATE.BALANCE.WARM.2011YEAR.TO.1.1_TEPLO.PREDEL.2012.M(v1.1)_test" xfId="224"/>
    <cellStyle name="_Model_RAB Мой_UPDATE.NADB.JNVLS.APTEKA.2011.TO.1.3.4" xfId="225"/>
    <cellStyle name="_Model_RAB Мой_Книга1" xfId="226"/>
    <cellStyle name="_Model_RAB Мой_Книга2_PR.PROG.WARM.NOTCOMBI.2012.2.16_v1.4(04.04.11) " xfId="227"/>
    <cellStyle name="_Model_RAB Мой_Передача 2011_с макросом" xfId="228"/>
    <cellStyle name="_Model_RAB_MRSK_svod" xfId="229"/>
    <cellStyle name="_Model_RAB_MRSK_svod 2" xfId="230"/>
    <cellStyle name="_Model_RAB_MRSK_svod 2_OREP.KU.2011.MONTHLY.02(v0.1)" xfId="231"/>
    <cellStyle name="_Model_RAB_MRSK_svod 2_OREP.KU.2011.MONTHLY.02(v0.4)" xfId="232"/>
    <cellStyle name="_Model_RAB_MRSK_svod 2_OREP.KU.2011.MONTHLY.11(v1.4)" xfId="233"/>
    <cellStyle name="_Model_RAB_MRSK_svod 2_UPDATE.OREP.KU.2011.MONTHLY.02.TO.1.2" xfId="234"/>
    <cellStyle name="_Model_RAB_MRSK_svod 3" xfId="235"/>
    <cellStyle name="_Model_RAB_MRSK_svod_46EE.2011(v1.0)" xfId="236"/>
    <cellStyle name="_Model_RAB_MRSK_svod_46EE.2011(v1.0)_46TE.2011(v1.0)" xfId="237"/>
    <cellStyle name="_Model_RAB_MRSK_svod_46EE.2011(v1.0)_INDEX.STATION.2012(v1.0)_" xfId="238"/>
    <cellStyle name="_Model_RAB_MRSK_svod_46EE.2011(v1.0)_INDEX.STATION.2012(v2.0)" xfId="239"/>
    <cellStyle name="_Model_RAB_MRSK_svod_46EE.2011(v1.0)_INDEX.STATION.2012(v2.1)" xfId="240"/>
    <cellStyle name="_Model_RAB_MRSK_svod_46EE.2011(v1.0)_TEPLO.PREDEL.2012.M(v1.1)_test" xfId="241"/>
    <cellStyle name="_Model_RAB_MRSK_svod_46EE.2011(v1.2)" xfId="242"/>
    <cellStyle name="_Model_RAB_MRSK_svod_46EE.2011(v1.2)_FORM5.2012(v1.0)" xfId="243"/>
    <cellStyle name="_Model_RAB_MRSK_svod_46EE.2011(v1.2)_OREP.INV.GEN.G(v1.0)" xfId="244"/>
    <cellStyle name="_Model_RAB_MRSK_svod_46EP.2011(v2.0)" xfId="245"/>
    <cellStyle name="_Model_RAB_MRSK_svod_46EP.2012(v0.1)" xfId="246"/>
    <cellStyle name="_Model_RAB_MRSK_svod_46TE.2011(v1.0)" xfId="247"/>
    <cellStyle name="_Model_RAB_MRSK_svod_4DNS.UPDATE.EXAMPLE" xfId="248"/>
    <cellStyle name="_Model_RAB_MRSK_svod_ARMRAZR" xfId="249"/>
    <cellStyle name="_Model_RAB_MRSK_svod_BALANCE.WARM.2010.FACT(v1.0)" xfId="250"/>
    <cellStyle name="_Model_RAB_MRSK_svod_BALANCE.WARM.2010.PLAN" xfId="251"/>
    <cellStyle name="_Model_RAB_MRSK_svod_BALANCE.WARM.2010.PLAN_FORM5.2012(v1.0)" xfId="252"/>
    <cellStyle name="_Model_RAB_MRSK_svod_BALANCE.WARM.2010.PLAN_OREP.INV.GEN.G(v1.0)" xfId="253"/>
    <cellStyle name="_Model_RAB_MRSK_svod_BALANCE.WARM.2011YEAR(v0.7)" xfId="254"/>
    <cellStyle name="_Model_RAB_MRSK_svod_BALANCE.WARM.2011YEAR(v0.7)_FORM5.2012(v1.0)" xfId="255"/>
    <cellStyle name="_Model_RAB_MRSK_svod_BALANCE.WARM.2011YEAR(v0.7)_OREP.INV.GEN.G(v1.0)" xfId="256"/>
    <cellStyle name="_Model_RAB_MRSK_svod_BALANCE.WARM.2011YEAR.NEW.UPDATE.SCHEME" xfId="257"/>
    <cellStyle name="_Model_RAB_MRSK_svod_CALC.NORMATIV.KU(v0.2)" xfId="258"/>
    <cellStyle name="_Model_RAB_MRSK_svod_EE.2REK.P2011.4.78(v0.3)" xfId="259"/>
    <cellStyle name="_Model_RAB_MRSK_svod_FORM3.1.2013(v0.2)" xfId="260"/>
    <cellStyle name="_Model_RAB_MRSK_svod_FORM3.2013(v1.0)" xfId="261"/>
    <cellStyle name="_Model_RAB_MRSK_svod_FORM3.REG(v1.0)" xfId="262"/>
    <cellStyle name="_Model_RAB_MRSK_svod_FORM910.2012(v0.5)" xfId="263"/>
    <cellStyle name="_Model_RAB_MRSK_svod_FORM910.2012(v0.5)_FORM5.2012(v1.0)" xfId="264"/>
    <cellStyle name="_Model_RAB_MRSK_svod_FORM910.2012(v1.1)" xfId="265"/>
    <cellStyle name="_Model_RAB_MRSK_svod_INVEST.EE.PLAN.4.78(v0.1)" xfId="266"/>
    <cellStyle name="_Model_RAB_MRSK_svod_INVEST.EE.PLAN.4.78(v0.3)" xfId="267"/>
    <cellStyle name="_Model_RAB_MRSK_svod_INVEST.EE.PLAN.4.78(v1.0)" xfId="268"/>
    <cellStyle name="_Model_RAB_MRSK_svod_INVEST.EE.PLAN.4.78(v1.0)_FORM11.2013" xfId="269"/>
    <cellStyle name="_Model_RAB_MRSK_svod_INVEST.EE.PLAN.4.78(v1.0)_PASSPORT.TEPLO.PROIZV(v2.0)" xfId="270"/>
    <cellStyle name="_Model_RAB_MRSK_svod_INVEST.EE.PLAN.4.78(v1.0)_PASSPORT.TEPLO.PROIZV(v2.0)_MWT.POTERI.SETI.2012(v0.1)" xfId="271"/>
    <cellStyle name="_Model_RAB_MRSK_svod_INVEST.EE.PLAN.4.78(v1.0)_PASSPORT.TEPLO.PROIZV(v2.0)_PASSPORT.TEPLO.SETI(v2.0f)" xfId="272"/>
    <cellStyle name="_Model_RAB_MRSK_svod_INVEST.EE.PLAN.4.78(v1.0)_PASSPORT.TEPLO.PROIZV(v2.0)_Книга1" xfId="273"/>
    <cellStyle name="_Model_RAB_MRSK_svod_INVEST.EE.PLAN.4.78(v1.0)_PASSPORT.TEPLO.SETI(v2.0f)" xfId="274"/>
    <cellStyle name="_Model_RAB_MRSK_svod_INVEST.EE.PLAN.4.78(v1.0)_Книга1" xfId="275"/>
    <cellStyle name="_Model_RAB_MRSK_svod_INVEST.PLAN.4.78(v0.1)" xfId="276"/>
    <cellStyle name="_Model_RAB_MRSK_svod_INVEST.WARM.PLAN.4.78(v0.1)" xfId="277"/>
    <cellStyle name="_Model_RAB_MRSK_svod_INVEST_WARM_PLAN" xfId="278"/>
    <cellStyle name="_Model_RAB_MRSK_svod_NADB.JNVLP.APTEKA.2012(v1.0)_21_02_12" xfId="279"/>
    <cellStyle name="_Model_RAB_MRSK_svod_NADB.JNVLS.APTEKA.2011(v1.3.3)" xfId="280"/>
    <cellStyle name="_Model_RAB_MRSK_svod_NADB.JNVLS.APTEKA.2011(v1.3.3)_46TE.2011(v1.0)" xfId="281"/>
    <cellStyle name="_Model_RAB_MRSK_svod_NADB.JNVLS.APTEKA.2011(v1.3.3)_INDEX.STATION.2012(v1.0)_" xfId="282"/>
    <cellStyle name="_Model_RAB_MRSK_svod_NADB.JNVLS.APTEKA.2011(v1.3.3)_INDEX.STATION.2012(v2.0)" xfId="283"/>
    <cellStyle name="_Model_RAB_MRSK_svod_NADB.JNVLS.APTEKA.2011(v1.3.3)_INDEX.STATION.2012(v2.1)" xfId="284"/>
    <cellStyle name="_Model_RAB_MRSK_svod_NADB.JNVLS.APTEKA.2011(v1.3.3)_TEPLO.PREDEL.2012.M(v1.1)_test" xfId="285"/>
    <cellStyle name="_Model_RAB_MRSK_svod_NADB.JNVLS.APTEKA.2011(v1.3.4)" xfId="286"/>
    <cellStyle name="_Model_RAB_MRSK_svod_NADB.JNVLS.APTEKA.2011(v1.3.4)_46TE.2011(v1.0)" xfId="287"/>
    <cellStyle name="_Model_RAB_MRSK_svod_NADB.JNVLS.APTEKA.2011(v1.3.4)_INDEX.STATION.2012(v1.0)_" xfId="288"/>
    <cellStyle name="_Model_RAB_MRSK_svod_NADB.JNVLS.APTEKA.2011(v1.3.4)_INDEX.STATION.2012(v2.0)" xfId="289"/>
    <cellStyle name="_Model_RAB_MRSK_svod_NADB.JNVLS.APTEKA.2011(v1.3.4)_INDEX.STATION.2012(v2.1)" xfId="290"/>
    <cellStyle name="_Model_RAB_MRSK_svod_NADB.JNVLS.APTEKA.2011(v1.3.4)_TEPLO.PREDEL.2012.M(v1.1)_test" xfId="291"/>
    <cellStyle name="_Model_RAB_MRSK_svod_PASSPORT.TEPLO.PROIZV(v2.1)" xfId="292"/>
    <cellStyle name="_Model_RAB_MRSK_svod_PASSPORT.TEPLO.SETI(v1.0)" xfId="293"/>
    <cellStyle name="_Model_RAB_MRSK_svod_PR.PROG.WARM.NOTCOMBI.2012.2.16_v1.4(04.04.11) " xfId="294"/>
    <cellStyle name="_Model_RAB_MRSK_svod_PREDEL.JKH.UTV.2011(v1.0.1)" xfId="295"/>
    <cellStyle name="_Model_RAB_MRSK_svod_PREDEL.JKH.UTV.2011(v1.0.1)_46TE.2011(v1.0)" xfId="296"/>
    <cellStyle name="_Model_RAB_MRSK_svod_PREDEL.JKH.UTV.2011(v1.0.1)_INDEX.STATION.2012(v1.0)_" xfId="297"/>
    <cellStyle name="_Model_RAB_MRSK_svod_PREDEL.JKH.UTV.2011(v1.0.1)_INDEX.STATION.2012(v2.0)" xfId="298"/>
    <cellStyle name="_Model_RAB_MRSK_svod_PREDEL.JKH.UTV.2011(v1.0.1)_INDEX.STATION.2012(v2.1)" xfId="299"/>
    <cellStyle name="_Model_RAB_MRSK_svod_PREDEL.JKH.UTV.2011(v1.0.1)_TEPLO.PREDEL.2012.M(v1.1)_test" xfId="300"/>
    <cellStyle name="_Model_RAB_MRSK_svod_PREDEL.JKH.UTV.2011(v1.1)" xfId="301"/>
    <cellStyle name="_Model_RAB_MRSK_svod_PREDEL.JKH.UTV.2011(v1.1)_FORM5.2012(v1.0)" xfId="302"/>
    <cellStyle name="_Model_RAB_MRSK_svod_PREDEL.JKH.UTV.2011(v1.1)_OREP.INV.GEN.G(v1.0)" xfId="303"/>
    <cellStyle name="_Model_RAB_MRSK_svod_REP.BLR.2012(v1.0)" xfId="304"/>
    <cellStyle name="_Model_RAB_MRSK_svod_TEPLO.PREDEL.2012.M(v1.1)" xfId="305"/>
    <cellStyle name="_Model_RAB_MRSK_svod_TEST.TEMPLATE" xfId="306"/>
    <cellStyle name="_Model_RAB_MRSK_svod_UPDATE.46EE.2011.TO.1.1" xfId="307"/>
    <cellStyle name="_Model_RAB_MRSK_svod_UPDATE.46TE.2011.TO.1.1" xfId="308"/>
    <cellStyle name="_Model_RAB_MRSK_svod_UPDATE.46TE.2011.TO.1.2" xfId="309"/>
    <cellStyle name="_Model_RAB_MRSK_svod_UPDATE.BALANCE.WARM.2011YEAR.TO.1.1" xfId="310"/>
    <cellStyle name="_Model_RAB_MRSK_svod_UPDATE.BALANCE.WARM.2011YEAR.TO.1.1_46TE.2011(v1.0)" xfId="311"/>
    <cellStyle name="_Model_RAB_MRSK_svod_UPDATE.BALANCE.WARM.2011YEAR.TO.1.1_INDEX.STATION.2012(v1.0)_" xfId="312"/>
    <cellStyle name="_Model_RAB_MRSK_svod_UPDATE.BALANCE.WARM.2011YEAR.TO.1.1_INDEX.STATION.2012(v2.0)" xfId="313"/>
    <cellStyle name="_Model_RAB_MRSK_svod_UPDATE.BALANCE.WARM.2011YEAR.TO.1.1_INDEX.STATION.2012(v2.1)" xfId="314"/>
    <cellStyle name="_Model_RAB_MRSK_svod_UPDATE.BALANCE.WARM.2011YEAR.TO.1.1_OREP.KU.2011.MONTHLY.02(v1.1)" xfId="315"/>
    <cellStyle name="_Model_RAB_MRSK_svod_UPDATE.BALANCE.WARM.2011YEAR.TO.1.1_TEPLO.PREDEL.2012.M(v1.1)_test" xfId="316"/>
    <cellStyle name="_Model_RAB_MRSK_svod_UPDATE.NADB.JNVLS.APTEKA.2011.TO.1.3.4" xfId="317"/>
    <cellStyle name="_Model_RAB_MRSK_svod_Книга1" xfId="318"/>
    <cellStyle name="_Model_RAB_MRSK_svod_Книга2_PR.PROG.WARM.NOTCOMBI.2012.2.16_v1.4(04.04.11) " xfId="319"/>
    <cellStyle name="_Model_RAB_MRSK_svod_Передача 2011_с макросом" xfId="320"/>
    <cellStyle name="_Model_RAB_MRSK_svod_реестр объектов ЕНЭС" xfId="321"/>
    <cellStyle name="_NF3x00" xfId="322"/>
    <cellStyle name="_NF3x00 2" xfId="323"/>
    <cellStyle name="_NF3x00 2 2" xfId="324"/>
    <cellStyle name="_NF3x00 3" xfId="325"/>
    <cellStyle name="_NF7x-5x00" xfId="326"/>
    <cellStyle name="_NF7x-5x00 2" xfId="327"/>
    <cellStyle name="_NF7x-5x00 2 2" xfId="328"/>
    <cellStyle name="_NF7x-5x00 3" xfId="329"/>
    <cellStyle name="_Plug" xfId="330"/>
    <cellStyle name="_Plug_4DNS.UPDATE.EXAMPLE" xfId="331"/>
    <cellStyle name="_Plug_Исходная вода" xfId="332"/>
    <cellStyle name="_Plug_Котлы ТЭС" xfId="333"/>
    <cellStyle name="_Plug_ТЭЦ" xfId="334"/>
    <cellStyle name="_Price Lanit 300501" xfId="335"/>
    <cellStyle name="_Price Lanit 300501 2" xfId="336"/>
    <cellStyle name="_Price Lanit 300501 2 2" xfId="337"/>
    <cellStyle name="_Price Lanit 300501 3" xfId="338"/>
    <cellStyle name="_RAB Астрахань послед. 26.03.10" xfId="339"/>
    <cellStyle name="_RAB Астрахань послед. 26.03.10 2" xfId="340"/>
    <cellStyle name="_RAB Астрахань послед. 26.03.10_Лист1" xfId="341"/>
    <cellStyle name="_RAB Астрахань послед. 26.03.10_Лист1 2" xfId="342"/>
    <cellStyle name="_RAB с 2010 года" xfId="343"/>
    <cellStyle name="_RAB с 2010 года 2" xfId="344"/>
    <cellStyle name="_Rombo 130801" xfId="345"/>
    <cellStyle name="_RP-2000" xfId="346"/>
    <cellStyle name="_RP-2000 2" xfId="347"/>
    <cellStyle name="_stock_1306m1" xfId="348"/>
    <cellStyle name="_stock_1306m1 2" xfId="349"/>
    <cellStyle name="_stock_1306m1 2 2" xfId="350"/>
    <cellStyle name="_stock_1306m1 3" xfId="351"/>
    <cellStyle name="_Svedlov" xfId="352"/>
    <cellStyle name="_Svedlov 2" xfId="353"/>
    <cellStyle name="_Svedlov_ВЭС_010107" xfId="354"/>
    <cellStyle name="_Svedlov_ВЭС_010107 2" xfId="355"/>
    <cellStyle name="_Svedlov_НТЭС 01-01-2007" xfId="356"/>
    <cellStyle name="_Svedlov_НТЭС 01-01-2007 2" xfId="357"/>
    <cellStyle name="_SZNP - Eqiuty Roll" xfId="358"/>
    <cellStyle name="_SZNP - Eqiuty Roll 2" xfId="359"/>
    <cellStyle name="_SZNP - rasshifrovki-002000-333" xfId="360"/>
    <cellStyle name="_SZNP - rasshifrovki-002000-333 2" xfId="361"/>
    <cellStyle name="_SZNP - TRS-092000" xfId="362"/>
    <cellStyle name="_SZNP - TRS-092000 2" xfId="363"/>
    <cellStyle name="_tipogr_end" xfId="364"/>
    <cellStyle name="_tipogr_end 2" xfId="365"/>
    <cellStyle name="_TP" xfId="366"/>
    <cellStyle name="_TP 2" xfId="367"/>
    <cellStyle name="_TP 2 2" xfId="368"/>
    <cellStyle name="_TP 3" xfId="369"/>
    <cellStyle name="_TPopt" xfId="370"/>
    <cellStyle name="_TPopt 2" xfId="371"/>
    <cellStyle name="_TPopt 2 2" xfId="372"/>
    <cellStyle name="_TPopt 3" xfId="373"/>
    <cellStyle name="_tset.net.2008" xfId="374"/>
    <cellStyle name="_tset.net.2008 2" xfId="375"/>
    <cellStyle name="_U1" xfId="376"/>
    <cellStyle name="_U1" xfId="377"/>
    <cellStyle name="_U1" xfId="378"/>
    <cellStyle name="_U1" xfId="379"/>
    <cellStyle name="_Агафонов ЛИЗИНГ 19 сентября" xfId="380"/>
    <cellStyle name="_Агафонов ЛИЗИНГ 19 сентября 2" xfId="381"/>
    <cellStyle name="_Акт№166_векс_ДЗ_ ФСК фин ГХ (визовый)" xfId="382"/>
    <cellStyle name="_Альбом  от 25.08.06 недействующая редакция" xfId="383"/>
    <cellStyle name="_Альбом  от 25.08.06 недействующая редакция_Книга1" xfId="16128"/>
    <cellStyle name="_Альбом  от 25.08.06 недействующая редакция_Приложение_3(1)   Часть 1   1 кв 2009г" xfId="16129"/>
    <cellStyle name="_Альбом бюджетных форм   от 23.08.05" xfId="384"/>
    <cellStyle name="_Альбом бюджетных форм   от 23.08.05_Книга1" xfId="16130"/>
    <cellStyle name="_Альбом бюджетных форм   от 23.08.05_Приложение_3(1)   Часть 1   1 кв 2009г" xfId="16131"/>
    <cellStyle name="_Альбом бюджетных форм   от 25.08.05" xfId="385"/>
    <cellStyle name="_Альбом бюджетных форм   от 25.08.05_Книга1" xfId="16132"/>
    <cellStyle name="_Альбом бюджетных форм   от 25.08.05_Приложение_3(1)   Часть 1   1 кв 2009г" xfId="16133"/>
    <cellStyle name="_Альбом бюджетных форм от 18.07.06" xfId="386"/>
    <cellStyle name="_Альбом бюджетных форм от 18.07.06_Книга1" xfId="16134"/>
    <cellStyle name="_Альбом бюджетных форм от 18.07.06_Приложение_3(1)   Часть 1   1 кв 2009г" xfId="16135"/>
    <cellStyle name="_Аморт+коэф1 08 04 08" xfId="387"/>
    <cellStyle name="_Аморт+коэф1 08 04 08 2" xfId="388"/>
    <cellStyle name="_Анализ КТП_регионы" xfId="389"/>
    <cellStyle name="_Анализ КТП_регионы 2" xfId="390"/>
    <cellStyle name="_Анализ КТП_регионы_Аморт+коэф1 08 04 08" xfId="391"/>
    <cellStyle name="_Анализ КТП_регионы_Аморт+коэф1 08 04 08 2" xfId="392"/>
    <cellStyle name="_Анализ КТП_регионы_ДУИ_РИТ" xfId="393"/>
    <cellStyle name="_Анализ КТП_регионы_ДУИ_РИТ 2" xfId="394"/>
    <cellStyle name="_Анализ КТП_регионы_ДУИ_РИТ2" xfId="395"/>
    <cellStyle name="_Анализ КТП_регионы_ДУИ_РИТ2 2" xfId="396"/>
    <cellStyle name="_Анализ КТП_регионы_ИспАппарат" xfId="397"/>
    <cellStyle name="_Анализ КТП_регионы_ИспАппарат 2" xfId="398"/>
    <cellStyle name="_Анализ КТП_регионы_СЭС_010107" xfId="399"/>
    <cellStyle name="_Анализ КТП_регионы_СЭС_010107 2" xfId="400"/>
    <cellStyle name="_Анализ КТП_регионы_ТАЛ ЭС 01_01_2007" xfId="401"/>
    <cellStyle name="_Анализ КТП_регионы_ТАЛ ЭС 01_01_2007 2" xfId="402"/>
    <cellStyle name="_Анализ по ст. Колодзей" xfId="16136"/>
    <cellStyle name="_Анализ по ст. Колодзей_Книга1" xfId="16137"/>
    <cellStyle name="_Анализ по ст. Колодзей_Приложение_3(1)   Часть 1   1 кв 2009г" xfId="16138"/>
    <cellStyle name="_Анализ_231207-3 (2)" xfId="403"/>
    <cellStyle name="_Анализ_231207-3 (2) 2" xfId="404"/>
    <cellStyle name="_АРМ_БП_РСК_V6.1.unprotec" xfId="405"/>
    <cellStyle name="_АРМ_БП_РСК_V6.1.unprotec_Книга1" xfId="16139"/>
    <cellStyle name="_АРМ_БП_РСК_V6.1.unprotec_Приложение_3(1)   Часть 1   1 кв 2009г" xfId="16140"/>
    <cellStyle name="_АТФ_2011-2015_240510" xfId="406"/>
    <cellStyle name="_АТФ_2011-2015_240510 2" xfId="407"/>
    <cellStyle name="_Аудит ожид 2009" xfId="16141"/>
    <cellStyle name="_Аудит ожид 2009_Книга1" xfId="16142"/>
    <cellStyle name="_Аудит ожид 2009_Приложение_3(1)   Часть 1   1 кв 2009г" xfId="16143"/>
    <cellStyle name="_ББюджетные формы.Инвестиции" xfId="16144"/>
    <cellStyle name="_ББюджетные формы.Инвестиции_Книга1" xfId="16145"/>
    <cellStyle name="_ББюджетные формы.Инвестиции_Приложение_3(1)   Часть 1   1 кв 2009г" xfId="16146"/>
    <cellStyle name="_ББюджетные формы.Расходы" xfId="16147"/>
    <cellStyle name="_ББюджетные формы.Расходы_Книга1" xfId="16148"/>
    <cellStyle name="_ББюджетные формы.Расходы_Приложение_3(1)   Часть 1   1 кв 2009г" xfId="16149"/>
    <cellStyle name="_БДР 2 кв  2007 03 04" xfId="408"/>
    <cellStyle name="_БДР 2 кв 2009 12 05 09" xfId="409"/>
    <cellStyle name="_БП_план 2009_ок" xfId="16150"/>
    <cellStyle name="_Бюджет2006_ПОКАЗАТЕЛИ СВОДНЫЕ" xfId="410"/>
    <cellStyle name="_Бюджет2006_ПОКАЗАТЕЛИ СВОДНЫЕ 2" xfId="411"/>
    <cellStyle name="_Бюджетные формы. Закупки" xfId="16151"/>
    <cellStyle name="_Бюджетные формы. Закупки_Книга1" xfId="16152"/>
    <cellStyle name="_Бюджетные формы. Закупки_Приложение_3(1)   Часть 1   1 кв 2009г" xfId="16153"/>
    <cellStyle name="_Бюджетные формы.Доходы" xfId="16154"/>
    <cellStyle name="_Бюджетные формы.Доходы_Книга1" xfId="16155"/>
    <cellStyle name="_Бюджетные формы.Доходы_Приложение_3(1)   Часть 1   1 кв 2009г" xfId="16156"/>
    <cellStyle name="_Бюджетные формы.Расходы v.3.1" xfId="412"/>
    <cellStyle name="_Бюджетные формы.Расходы v.3.1_Книга1" xfId="16157"/>
    <cellStyle name="_Бюджетные формы.Расходы v.3.1_Приложение_3(1)   Часть 1   1 кв 2009г" xfId="16158"/>
    <cellStyle name="_Бюджетные формы.Расходы_19.10.07" xfId="16159"/>
    <cellStyle name="_Бюджетные формы.Расходы_19.10.07_Книга1" xfId="16160"/>
    <cellStyle name="_Бюджетные формы.Расходы_19.10.07_Приложение_3(1)   Часть 1   1 кв 2009г" xfId="16161"/>
    <cellStyle name="_Бюджетные формы.Финансы" xfId="16162"/>
    <cellStyle name="_Бюджетные формы.Финансы_Книга1" xfId="16163"/>
    <cellStyle name="_Бюджетные формы.Финансы_Приложение_3(1)   Часть 1   1 кв 2009г" xfId="16164"/>
    <cellStyle name="_Бюджетные формы.ФинБюджеты" xfId="16165"/>
    <cellStyle name="_Бюджетные формы.ФинБюджеты_Книга1" xfId="16166"/>
    <cellStyle name="_Бюджетные формы.ФинБюджеты_Приложение_3(1)   Часть 1   1 кв 2009г" xfId="16167"/>
    <cellStyle name="_в отчет" xfId="413"/>
    <cellStyle name="_в отчет 2" xfId="414"/>
    <cellStyle name="_Ввод" xfId="16168"/>
    <cellStyle name="_Владимирэнерго 3+2+2" xfId="415"/>
    <cellStyle name="_Владимирэнерго 3+2+2 2" xfId="416"/>
    <cellStyle name="_ВО ОП ТЭС-ОТ- 2007" xfId="417"/>
    <cellStyle name="_ВО ОП ТЭС-ОТ- 2007 2" xfId="418"/>
    <cellStyle name="_ВО ОП ТЭС-ОТ- 2007_Новая инструкция1_фст" xfId="419"/>
    <cellStyle name="_ВО ОП ТЭС-ОТ- 2007_Новая инструкция1_фст 2" xfId="420"/>
    <cellStyle name="_Волгоград" xfId="421"/>
    <cellStyle name="_Волгоград 2" xfId="422"/>
    <cellStyle name="_Волгоград Модель_RAB  ( опер.утв.2009, со сглаж.6,2%)" xfId="423"/>
    <cellStyle name="_Волгоград Модель_RAB ( опер.утв.2009) 6,2 БС" xfId="424"/>
    <cellStyle name="_Волгоград_Лист1" xfId="425"/>
    <cellStyle name="_Волгоград_Лист1 2" xfId="426"/>
    <cellStyle name="_все" xfId="427"/>
    <cellStyle name="_ВФ ОАО ТЭС-ОТ- 2009" xfId="428"/>
    <cellStyle name="_ВФ ОАО ТЭС-ОТ- 2009 2" xfId="429"/>
    <cellStyle name="_ВФ ОАО ТЭС-ОТ- 2009_Новая инструкция1_фст" xfId="430"/>
    <cellStyle name="_ВФ ОАО ТЭС-ОТ- 2009_Новая инструкция1_фст 2" xfId="431"/>
    <cellStyle name="_выпадающие доходы от снижения ПО (1)" xfId="432"/>
    <cellStyle name="_выпадающие доходы от снижения ПО (1) 2" xfId="433"/>
    <cellStyle name="_выпадающие доходы от снижения ПО (1)_Лист1" xfId="434"/>
    <cellStyle name="_выпадающие доходы от снижения ПО (1)_Лист1 2" xfId="435"/>
    <cellStyle name="_Выполнение инв  программ в 2006 г 03 02 07" xfId="436"/>
    <cellStyle name="_выручка по присоединениям2" xfId="437"/>
    <cellStyle name="_выручка по присоединениям2 2" xfId="438"/>
    <cellStyle name="_выручка по присоединениям2_Книга1" xfId="16169"/>
    <cellStyle name="_выручка по присоединениям2_Новая инструкция1_фст" xfId="439"/>
    <cellStyle name="_выручка по присоединениям2_Новая инструкция1_фст 2" xfId="440"/>
    <cellStyle name="_выручка по присоединениям2_Приложение_3(1)   Часть 1   1 кв 2009г" xfId="16170"/>
    <cellStyle name="_выручка по присоединениям2_реестр объектов ЕНЭС" xfId="441"/>
    <cellStyle name="_выручка по присоединениям2_реестр объектов ЕНЭС 2" xfId="442"/>
    <cellStyle name="_ВЭС" xfId="443"/>
    <cellStyle name="_Деп.взаимод.с клиентами и рынком (РАО)" xfId="444"/>
    <cellStyle name="_Дефицит Выручки-2010" xfId="445"/>
    <cellStyle name="_Договор аренды ЯЭ с разбивкой" xfId="446"/>
    <cellStyle name="_Договор аренды ЯЭ с разбивкой 2" xfId="447"/>
    <cellStyle name="_Договор аренды ЯЭ с разбивкой_Новая инструкция1_фст" xfId="448"/>
    <cellStyle name="_Договор аренды ЯЭ с разбивкой_Новая инструкция1_фст 2" xfId="449"/>
    <cellStyle name="_Доходы, финансовые бюджеты" xfId="16171"/>
    <cellStyle name="_Доходы, финансовые бюджеты_Книга1" xfId="16172"/>
    <cellStyle name="_Доходы, финансовые бюджеты_Приложение_3(1)   Часть 1   1 кв 2009г" xfId="16173"/>
    <cellStyle name="_ДПН на 3 кв - короткий" xfId="450"/>
    <cellStyle name="_ДПН на 3 кв - короткий 2" xfId="451"/>
    <cellStyle name="_ЕИАС" xfId="452"/>
    <cellStyle name="_Западная Сибирь" xfId="453"/>
    <cellStyle name="_Затратный СШГЭС  14 11 2004" xfId="454"/>
    <cellStyle name="_Затратный СШГЭС  14 11 2004 2" xfId="455"/>
    <cellStyle name="_Защита ФЗП" xfId="456"/>
    <cellStyle name="_Защита ФЗП 2" xfId="457"/>
    <cellStyle name="_Заявка Тестова  СКОРРЕКТИРОВАННАЯ" xfId="458"/>
    <cellStyle name="_Заявка Тестова  СКОРРЕКТИРОВАННАЯ 2" xfId="459"/>
    <cellStyle name="_Инвест программа" xfId="460"/>
    <cellStyle name="_Инвест программа 2" xfId="461"/>
    <cellStyle name="_Инвест ТЗ" xfId="462"/>
    <cellStyle name="_Инвест ТЗ АВТОМАТИЗАЦИЯ  1.06.06   Ф" xfId="463"/>
    <cellStyle name="_Инвест ТЗ АВТОМАТИЗАЦИЯ  1.06.06   Ф_Книга1" xfId="16174"/>
    <cellStyle name="_Инвест ТЗ АВТОМАТИЗАЦИЯ  1.06.06   Ф_Приложение_3(1)   Часть 1   1 кв 2009г" xfId="16175"/>
    <cellStyle name="_Инвест ТЗ АВТОМАТИЗАЦИЯ  31.05.06   Ф нов" xfId="464"/>
    <cellStyle name="_Инвест ТЗ АВТОМАТИЗАЦИЯ  31.05.06   Ф нов_Книга1" xfId="16176"/>
    <cellStyle name="_Инвест ТЗ АВТОМАТИЗАЦИЯ  31.05.06   Ф нов_Приложение_3(1)   Часть 1   1 кв 2009г" xfId="16177"/>
    <cellStyle name="_Инвест ТЗ_Книга1" xfId="16178"/>
    <cellStyle name="_Инвест ТЗ_Приложение_3(1)   Часть 1   1 кв 2009г" xfId="16179"/>
    <cellStyle name="_Инвестпрограмма на 2007г " xfId="465"/>
    <cellStyle name="_Индексация исторических затрат" xfId="466"/>
    <cellStyle name="_Индексация исторических затрат 2" xfId="467"/>
    <cellStyle name="_ИНФОРМАЦИЯ ПО ДОГОВОРАМ ЛИЗИНГА" xfId="468"/>
    <cellStyle name="_ИНФОРМАЦИЯ ПО ДОГОВОРАМ ЛИЗИНГА 19 мая" xfId="469"/>
    <cellStyle name="_ИНФОРМАЦИЯ ПО ДОГОВОРАМ ЛИЗИНГА 19 мая 2" xfId="470"/>
    <cellStyle name="_ИНФОРМАЦИЯ ПО ДОГОВОРАМ ЛИЗИНГА 2" xfId="471"/>
    <cellStyle name="_ИНФОРМАЦИЯ ПО ДОГОВОРАМ ЛИЗИНГА 27.04.071" xfId="472"/>
    <cellStyle name="_ИНФОРМАЦИЯ ПО ДОГОВОРАМ ЛИЗИНГА 27.04.071 2" xfId="473"/>
    <cellStyle name="_ИНФОРМАЦИЯ ПО ДОГОВОРАМ ЛИЗИНГА1" xfId="474"/>
    <cellStyle name="_ИНФОРМАЦИЯ ПО ДОГОВОРАМ ЛИЗИНГА1 2" xfId="475"/>
    <cellStyle name="_ИП 17032006" xfId="476"/>
    <cellStyle name="_ИП 17032006 2" xfId="477"/>
    <cellStyle name="_ИП СО 2006-2010 отпр 22 01 07" xfId="478"/>
    <cellStyle name="_ИП СО 2006-2010 отпр 22 01 07 2" xfId="479"/>
    <cellStyle name="_ИП Ставропольэнерго 2006-2010 210807" xfId="480"/>
    <cellStyle name="_ИП Ставропольэнерго 2006-2010 210807 2" xfId="481"/>
    <cellStyle name="_ИП ФСК 10_10_07 куцанкиной" xfId="482"/>
    <cellStyle name="_ИП ФСК 10_10_07 куцанкиной 2" xfId="483"/>
    <cellStyle name="_ИП ФСК на 2008-2012 17 12 071" xfId="484"/>
    <cellStyle name="_ИП ФСК на 2008-2012 17 12 071 2" xfId="485"/>
    <cellStyle name="_ИПР ЧЭ 2008 г." xfId="486"/>
    <cellStyle name="_ИПР ЧЭ 2008 г. 2" xfId="487"/>
    <cellStyle name="_Исполнение  за 9 месяцев 2006 г для совещания 13.10." xfId="488"/>
    <cellStyle name="_Исходные данные для модели" xfId="489"/>
    <cellStyle name="_Исходные данные для модели 2" xfId="490"/>
    <cellStyle name="_Исходные данные для модели_Лист1" xfId="491"/>
    <cellStyle name="_Исходные данные для модели_Лист1 2" xfId="492"/>
    <cellStyle name="_Исходные данные для модели_Новая инструкция1_фст" xfId="493"/>
    <cellStyle name="_Исходные данные для модели_Новая инструкция1_фст 2" xfId="494"/>
    <cellStyle name="_Исходные данные для модели_реестр объектов ЕНЭС" xfId="495"/>
    <cellStyle name="_Исходные данные для модели_реестр объектов ЕНЭС 2" xfId="496"/>
    <cellStyle name="_итоговый файл 1" xfId="16180"/>
    <cellStyle name="_итоговый файл 1_Книга1" xfId="16181"/>
    <cellStyle name="_итоговый файл 1_Приложение_3(1)   Часть 1   1 кв 2009г" xfId="16182"/>
    <cellStyle name="_калмыкия 2010" xfId="497"/>
    <cellStyle name="_Кап.вложения - табл 6.2.5" xfId="498"/>
    <cellStyle name="_Кап.вложения - табл 6.2.5 2" xfId="499"/>
    <cellStyle name="_капитализация 2006 _4аа" xfId="500"/>
    <cellStyle name="_капитализация 2006 _4аа 2" xfId="501"/>
    <cellStyle name="_КЗ свыше 3 лет" xfId="502"/>
    <cellStyle name="_КЗ свыше 3 лет 2" xfId="503"/>
    <cellStyle name="_КЗ свыше 3 лет_Шаблон по расчету тарифов методом RAB на 2011" xfId="504"/>
    <cellStyle name="_КЗ свыше 3 лет_Шаблон по расчету тарифов методом RAB на 2011 2" xfId="505"/>
    <cellStyle name="_Кировэнерго Заявка в РСТ 27 04 09 новые МУ1" xfId="506"/>
    <cellStyle name="_Кировэнерго Заявка в РСТ 27 04 09 новые МУ1 2" xfId="507"/>
    <cellStyle name="_Классификаторы" xfId="508"/>
    <cellStyle name="_классификаторы УБМ (изменения)" xfId="509"/>
    <cellStyle name="_классификаторы УБМ (изменения)_Книга1" xfId="16183"/>
    <cellStyle name="_классификаторы УБМ (изменения)_Приложение_3(1)   Часть 1   1 кв 2009г" xfId="16184"/>
    <cellStyle name="_Классификаторы_Книга1" xfId="16185"/>
    <cellStyle name="_Классификаторы_Приложение_3(1)   Часть 1   1 кв 2009г" xfId="16186"/>
    <cellStyle name="_Книга1" xfId="510"/>
    <cellStyle name="_Книга1 2" xfId="511"/>
    <cellStyle name="_Книга1 2 2" xfId="512"/>
    <cellStyle name="_Книга1 3" xfId="513"/>
    <cellStyle name="_Книга1_Калмэнерго" xfId="16187"/>
    <cellStyle name="_Книга1_Книга1" xfId="16188"/>
    <cellStyle name="_Книга1_Копия АРМ_БП_РСК_V10 0_20100213" xfId="514"/>
    <cellStyle name="_Книга1_Копия АРМ_БП_РСК_V10 0_20100213 2" xfId="515"/>
    <cellStyle name="_Книга1_Копия АРМ_БП_РСК_V10 0_20100213 2 2" xfId="516"/>
    <cellStyle name="_Книга1_Копия АРМ_БП_РСК_V10 0_20100213 3" xfId="517"/>
    <cellStyle name="_Книга1_Копия АРМ_БП_РСК_V10 0_20100213_Калмэнерго" xfId="16189"/>
    <cellStyle name="_Книга1_Корректировка_БП_полугодия_c_изменением_резерва" xfId="16190"/>
    <cellStyle name="_Книга1_Приложение_3(1)   Часть 1   1 кв 2009г" xfId="16191"/>
    <cellStyle name="_Книга1_Расширенный формат после совещания 2610" xfId="518"/>
    <cellStyle name="_Книга1_Расширенный формат после совещания 2610 2" xfId="519"/>
    <cellStyle name="_Книга12 (3)" xfId="520"/>
    <cellStyle name="_Книга2" xfId="521"/>
    <cellStyle name="_Книга3 (8)" xfId="522"/>
    <cellStyle name="_Книга3 (9)" xfId="523"/>
    <cellStyle name="_Книга4" xfId="524"/>
    <cellStyle name="_Книга4 2" xfId="525"/>
    <cellStyle name="_Книга4 2 2" xfId="526"/>
    <cellStyle name="_Книга4 3" xfId="527"/>
    <cellStyle name="_Книга5" xfId="528"/>
    <cellStyle name="_Книга5_Книга1" xfId="16192"/>
    <cellStyle name="_Книга5_Приложение_3(1)   Часть 1   1 кв 2009г" xfId="16193"/>
    <cellStyle name="_Конечный вариант КАП ВЛОЖ на ПРИС по 4 филиалам (741 829 из 11 000 руб) без 1 и 2 кв и впу 14_06 на общую 2 772 млрд" xfId="529"/>
    <cellStyle name="_Конечный вариант КАП ВЛОЖ на ПРИС по 4 филиалам (741 829 из 11 000 руб) без 1 и 2 кв и впу 14_06 на общую 2 772 млрд 2" xfId="530"/>
    <cellStyle name="_Консолидация-2008-проект-new" xfId="531"/>
    <cellStyle name="_Консолидация-2008-проект-new 2" xfId="532"/>
    <cellStyle name="_Копия RAB_КЭ_с тарифными решениями 2010 (2) (2)" xfId="533"/>
    <cellStyle name="_Копия Выпадающиерасходы за 2007 на 2009 год (ПОСЛЕДНИЙ) (2)" xfId="534"/>
    <cellStyle name="_Копия Выпадающиерасходы за 2007 на 2009 год (ПОСЛЕДНИЙ) (2) 2" xfId="535"/>
    <cellStyle name="_Копия Корпоративное управление бюджет 2009" xfId="536"/>
    <cellStyle name="_Копия Модель_2 2 3_МРСК СК  в регионы 131009 с коррект по СтавФ 21 10 09 11111" xfId="537"/>
    <cellStyle name="_Копия Модель_2 2 3_МРСК СК  в регионы 131009 с коррект по СтавФ 21 10 09 11111 2" xfId="538"/>
    <cellStyle name="_Копия Модель_RAB_Калмэнерго_рост10 (опер на уровне утв 2009 со сглаж )" xfId="539"/>
    <cellStyle name="_Копия Прил 2(Показатели ИП)" xfId="540"/>
    <cellStyle name="_Копия Прил 2(Показатели ИП) 2" xfId="541"/>
    <cellStyle name="_Копия Программа первоочередных мер_(правка 18 05 06 Усаров_2А_3)" xfId="542"/>
    <cellStyle name="_Копия Программа первоочередных мер_(правка 18 05 06 Усаров_2А_3) 2" xfId="543"/>
    <cellStyle name="_Копия Свод все сети+" xfId="544"/>
    <cellStyle name="_Копия Свод все сети+ 2" xfId="545"/>
    <cellStyle name="_Копия Форматы УУ15" xfId="16194"/>
    <cellStyle name="_Копия Форматы УУ15_Книга1" xfId="16195"/>
    <cellStyle name="_Копия Форматы УУ15_Приложение_3(1)   Часть 1   1 кв 2009г" xfId="16196"/>
    <cellStyle name="_Копия формы для ФСК" xfId="546"/>
    <cellStyle name="_Копия формы для ФСК 2" xfId="547"/>
    <cellStyle name="_Корона " xfId="548"/>
    <cellStyle name="_Коррект 2009 формула16" xfId="549"/>
    <cellStyle name="_Коррект 2009 формула16 2" xfId="550"/>
    <cellStyle name="_Коррект 2009 формула16_Лист1" xfId="551"/>
    <cellStyle name="_Коррект 2009 формула16_Лист1 2" xfId="552"/>
    <cellStyle name="_Корректировка НВВ 2011 АЭ" xfId="553"/>
    <cellStyle name="_Кубань НВВ (2)" xfId="554"/>
    <cellStyle name="_Кубань НВВ (2) 2" xfId="555"/>
    <cellStyle name="_Кубань НВВ (2)_Лист1" xfId="556"/>
    <cellStyle name="_Кубань НВВ (2)_Лист1 2" xfId="557"/>
    <cellStyle name="_ЛИЗИНГ" xfId="558"/>
    <cellStyle name="_Лизинг 1кв 2008г 6пр" xfId="559"/>
    <cellStyle name="_Лизинг 1кв 2008г 6пр 2" xfId="560"/>
    <cellStyle name="_ЛИЗИНГ 2" xfId="561"/>
    <cellStyle name="_ЛИЗИНГ Агафонов 15.01.08" xfId="562"/>
    <cellStyle name="_ЛИЗИНГ Агафонов 15.01.08 2" xfId="563"/>
    <cellStyle name="_Лизинг справка по забалансу 3 апрель" xfId="564"/>
    <cellStyle name="_Лизинг справка по забалансу 3 апрель 2" xfId="565"/>
    <cellStyle name="_Лист1" xfId="566"/>
    <cellStyle name="_Лист1 (2)" xfId="567"/>
    <cellStyle name="_Лист1 (2) 2" xfId="568"/>
    <cellStyle name="_Лист1 2" xfId="569"/>
    <cellStyle name="_Лист4" xfId="570"/>
    <cellStyle name="_Лист4 2" xfId="571"/>
    <cellStyle name="_Макет_Итоговый лист по анализу ИПР" xfId="572"/>
    <cellStyle name="_Макет_Итоговый лист по анализу ИПР 2" xfId="573"/>
    <cellStyle name="_Материалы на эксплуатацию для Г А " xfId="16197"/>
    <cellStyle name="_Материалы на эксплуатацию для Г А _Книга1" xfId="16198"/>
    <cellStyle name="_Материалы на эксплуатацию для Г А _Приложение_3(1)   Часть 1   1 кв 2009г" xfId="16199"/>
    <cellStyle name="_меню по ТП (2)" xfId="574"/>
    <cellStyle name="_меню по ТП (2) 2" xfId="575"/>
    <cellStyle name="_МОДЕЛЬ_1 (2)" xfId="576"/>
    <cellStyle name="_МОДЕЛЬ_1 (2) 2" xfId="577"/>
    <cellStyle name="_МОДЕЛЬ_1 (2) 2_OREP.KU.2011.MONTHLY.02(v0.1)" xfId="578"/>
    <cellStyle name="_МОДЕЛЬ_1 (2) 2_OREP.KU.2011.MONTHLY.02(v0.4)" xfId="579"/>
    <cellStyle name="_МОДЕЛЬ_1 (2) 2_OREP.KU.2011.MONTHLY.11(v1.4)" xfId="580"/>
    <cellStyle name="_МОДЕЛЬ_1 (2) 2_UPDATE.OREP.KU.2011.MONTHLY.02.TO.1.2" xfId="581"/>
    <cellStyle name="_МОДЕЛЬ_1 (2) 3" xfId="582"/>
    <cellStyle name="_МОДЕЛЬ_1 (2)_46EE.2011(v1.0)" xfId="583"/>
    <cellStyle name="_МОДЕЛЬ_1 (2)_46EE.2011(v1.0)_46TE.2011(v1.0)" xfId="584"/>
    <cellStyle name="_МОДЕЛЬ_1 (2)_46EE.2011(v1.0)_INDEX.STATION.2012(v1.0)_" xfId="585"/>
    <cellStyle name="_МОДЕЛЬ_1 (2)_46EE.2011(v1.0)_INDEX.STATION.2012(v2.0)" xfId="586"/>
    <cellStyle name="_МОДЕЛЬ_1 (2)_46EE.2011(v1.0)_INDEX.STATION.2012(v2.1)" xfId="587"/>
    <cellStyle name="_МОДЕЛЬ_1 (2)_46EE.2011(v1.0)_TEPLO.PREDEL.2012.M(v1.1)_test" xfId="588"/>
    <cellStyle name="_МОДЕЛЬ_1 (2)_46EE.2011(v1.2)" xfId="589"/>
    <cellStyle name="_МОДЕЛЬ_1 (2)_46EE.2011(v1.2)_FORM5.2012(v1.0)" xfId="590"/>
    <cellStyle name="_МОДЕЛЬ_1 (2)_46EE.2011(v1.2)_OREP.INV.GEN.G(v1.0)" xfId="591"/>
    <cellStyle name="_МОДЕЛЬ_1 (2)_46EP.2011(v2.0)" xfId="592"/>
    <cellStyle name="_МОДЕЛЬ_1 (2)_46EP.2012(v0.1)" xfId="593"/>
    <cellStyle name="_МОДЕЛЬ_1 (2)_46TE.2011(v1.0)" xfId="594"/>
    <cellStyle name="_МОДЕЛЬ_1 (2)_4DNS.UPDATE.EXAMPLE" xfId="595"/>
    <cellStyle name="_МОДЕЛЬ_1 (2)_ARMRAZR" xfId="596"/>
    <cellStyle name="_МОДЕЛЬ_1 (2)_BALANCE.WARM.2010.FACT(v1.0)" xfId="597"/>
    <cellStyle name="_МОДЕЛЬ_1 (2)_BALANCE.WARM.2010.PLAN" xfId="598"/>
    <cellStyle name="_МОДЕЛЬ_1 (2)_BALANCE.WARM.2010.PLAN_FORM5.2012(v1.0)" xfId="599"/>
    <cellStyle name="_МОДЕЛЬ_1 (2)_BALANCE.WARM.2010.PLAN_OREP.INV.GEN.G(v1.0)" xfId="600"/>
    <cellStyle name="_МОДЕЛЬ_1 (2)_BALANCE.WARM.2011YEAR(v0.7)" xfId="601"/>
    <cellStyle name="_МОДЕЛЬ_1 (2)_BALANCE.WARM.2011YEAR(v0.7)_FORM5.2012(v1.0)" xfId="602"/>
    <cellStyle name="_МОДЕЛЬ_1 (2)_BALANCE.WARM.2011YEAR(v0.7)_OREP.INV.GEN.G(v1.0)" xfId="603"/>
    <cellStyle name="_МОДЕЛЬ_1 (2)_BALANCE.WARM.2011YEAR.NEW.UPDATE.SCHEME" xfId="604"/>
    <cellStyle name="_МОДЕЛЬ_1 (2)_CALC.NORMATIV.KU(v0.2)" xfId="605"/>
    <cellStyle name="_МОДЕЛЬ_1 (2)_EE.2REK.P2011.4.78(v0.3)" xfId="606"/>
    <cellStyle name="_МОДЕЛЬ_1 (2)_FORM3.1.2013(v0.2)" xfId="607"/>
    <cellStyle name="_МОДЕЛЬ_1 (2)_FORM3.2013(v1.0)" xfId="608"/>
    <cellStyle name="_МОДЕЛЬ_1 (2)_FORM3.REG(v1.0)" xfId="609"/>
    <cellStyle name="_МОДЕЛЬ_1 (2)_FORM910.2012(v0.5)" xfId="610"/>
    <cellStyle name="_МОДЕЛЬ_1 (2)_FORM910.2012(v0.5)_FORM5.2012(v1.0)" xfId="611"/>
    <cellStyle name="_МОДЕЛЬ_1 (2)_FORM910.2012(v1.1)" xfId="612"/>
    <cellStyle name="_МОДЕЛЬ_1 (2)_INVEST.EE.PLAN.4.78(v0.1)" xfId="613"/>
    <cellStyle name="_МОДЕЛЬ_1 (2)_INVEST.EE.PLAN.4.78(v0.3)" xfId="614"/>
    <cellStyle name="_МОДЕЛЬ_1 (2)_INVEST.EE.PLAN.4.78(v1.0)" xfId="615"/>
    <cellStyle name="_МОДЕЛЬ_1 (2)_INVEST.EE.PLAN.4.78(v1.0)_FORM11.2013" xfId="616"/>
    <cellStyle name="_МОДЕЛЬ_1 (2)_INVEST.EE.PLAN.4.78(v1.0)_PASSPORT.TEPLO.PROIZV(v2.0)" xfId="617"/>
    <cellStyle name="_МОДЕЛЬ_1 (2)_INVEST.EE.PLAN.4.78(v1.0)_PASSPORT.TEPLO.PROIZV(v2.0)_MWT.POTERI.SETI.2012(v0.1)" xfId="618"/>
    <cellStyle name="_МОДЕЛЬ_1 (2)_INVEST.EE.PLAN.4.78(v1.0)_PASSPORT.TEPLO.PROIZV(v2.0)_PASSPORT.TEPLO.SETI(v2.0f)" xfId="619"/>
    <cellStyle name="_МОДЕЛЬ_1 (2)_INVEST.EE.PLAN.4.78(v1.0)_PASSPORT.TEPLO.PROIZV(v2.0)_Книга1" xfId="620"/>
    <cellStyle name="_МОДЕЛЬ_1 (2)_INVEST.EE.PLAN.4.78(v1.0)_PASSPORT.TEPLO.SETI(v2.0f)" xfId="621"/>
    <cellStyle name="_МОДЕЛЬ_1 (2)_INVEST.EE.PLAN.4.78(v1.0)_Книга1" xfId="622"/>
    <cellStyle name="_МОДЕЛЬ_1 (2)_INVEST.PLAN.4.78(v0.1)" xfId="623"/>
    <cellStyle name="_МОДЕЛЬ_1 (2)_INVEST.WARM.PLAN.4.78(v0.1)" xfId="624"/>
    <cellStyle name="_МОДЕЛЬ_1 (2)_INVEST_WARM_PLAN" xfId="625"/>
    <cellStyle name="_МОДЕЛЬ_1 (2)_NADB.JNVLP.APTEKA.2012(v1.0)_21_02_12" xfId="626"/>
    <cellStyle name="_МОДЕЛЬ_1 (2)_NADB.JNVLS.APTEKA.2011(v1.3.3)" xfId="627"/>
    <cellStyle name="_МОДЕЛЬ_1 (2)_NADB.JNVLS.APTEKA.2011(v1.3.3)_46TE.2011(v1.0)" xfId="628"/>
    <cellStyle name="_МОДЕЛЬ_1 (2)_NADB.JNVLS.APTEKA.2011(v1.3.3)_INDEX.STATION.2012(v1.0)_" xfId="629"/>
    <cellStyle name="_МОДЕЛЬ_1 (2)_NADB.JNVLS.APTEKA.2011(v1.3.3)_INDEX.STATION.2012(v2.0)" xfId="630"/>
    <cellStyle name="_МОДЕЛЬ_1 (2)_NADB.JNVLS.APTEKA.2011(v1.3.3)_INDEX.STATION.2012(v2.1)" xfId="631"/>
    <cellStyle name="_МОДЕЛЬ_1 (2)_NADB.JNVLS.APTEKA.2011(v1.3.3)_TEPLO.PREDEL.2012.M(v1.1)_test" xfId="632"/>
    <cellStyle name="_МОДЕЛЬ_1 (2)_NADB.JNVLS.APTEKA.2011(v1.3.4)" xfId="633"/>
    <cellStyle name="_МОДЕЛЬ_1 (2)_NADB.JNVLS.APTEKA.2011(v1.3.4)_46TE.2011(v1.0)" xfId="634"/>
    <cellStyle name="_МОДЕЛЬ_1 (2)_NADB.JNVLS.APTEKA.2011(v1.3.4)_INDEX.STATION.2012(v1.0)_" xfId="635"/>
    <cellStyle name="_МОДЕЛЬ_1 (2)_NADB.JNVLS.APTEKA.2011(v1.3.4)_INDEX.STATION.2012(v2.0)" xfId="636"/>
    <cellStyle name="_МОДЕЛЬ_1 (2)_NADB.JNVLS.APTEKA.2011(v1.3.4)_INDEX.STATION.2012(v2.1)" xfId="637"/>
    <cellStyle name="_МОДЕЛЬ_1 (2)_NADB.JNVLS.APTEKA.2011(v1.3.4)_TEPLO.PREDEL.2012.M(v1.1)_test" xfId="638"/>
    <cellStyle name="_МОДЕЛЬ_1 (2)_PASSPORT.TEPLO.PROIZV(v2.1)" xfId="639"/>
    <cellStyle name="_МОДЕЛЬ_1 (2)_PASSPORT.TEPLO.SETI(v1.0)" xfId="640"/>
    <cellStyle name="_МОДЕЛЬ_1 (2)_PR.PROG.WARM.NOTCOMBI.2012.2.16_v1.4(04.04.11) " xfId="641"/>
    <cellStyle name="_МОДЕЛЬ_1 (2)_PREDEL.JKH.UTV.2011(v1.0.1)" xfId="642"/>
    <cellStyle name="_МОДЕЛЬ_1 (2)_PREDEL.JKH.UTV.2011(v1.0.1)_46TE.2011(v1.0)" xfId="643"/>
    <cellStyle name="_МОДЕЛЬ_1 (2)_PREDEL.JKH.UTV.2011(v1.0.1)_INDEX.STATION.2012(v1.0)_" xfId="644"/>
    <cellStyle name="_МОДЕЛЬ_1 (2)_PREDEL.JKH.UTV.2011(v1.0.1)_INDEX.STATION.2012(v2.0)" xfId="645"/>
    <cellStyle name="_МОДЕЛЬ_1 (2)_PREDEL.JKH.UTV.2011(v1.0.1)_INDEX.STATION.2012(v2.1)" xfId="646"/>
    <cellStyle name="_МОДЕЛЬ_1 (2)_PREDEL.JKH.UTV.2011(v1.0.1)_TEPLO.PREDEL.2012.M(v1.1)_test" xfId="647"/>
    <cellStyle name="_МОДЕЛЬ_1 (2)_PREDEL.JKH.UTV.2011(v1.1)" xfId="648"/>
    <cellStyle name="_МОДЕЛЬ_1 (2)_PREDEL.JKH.UTV.2011(v1.1)_FORM5.2012(v1.0)" xfId="649"/>
    <cellStyle name="_МОДЕЛЬ_1 (2)_PREDEL.JKH.UTV.2011(v1.1)_OREP.INV.GEN.G(v1.0)" xfId="650"/>
    <cellStyle name="_МОДЕЛЬ_1 (2)_REP.BLR.2012(v1.0)" xfId="651"/>
    <cellStyle name="_МОДЕЛЬ_1 (2)_TEPLO.PREDEL.2012.M(v1.1)" xfId="652"/>
    <cellStyle name="_МОДЕЛЬ_1 (2)_TEST.TEMPLATE" xfId="653"/>
    <cellStyle name="_МОДЕЛЬ_1 (2)_UPDATE.46EE.2011.TO.1.1" xfId="654"/>
    <cellStyle name="_МОДЕЛЬ_1 (2)_UPDATE.46TE.2011.TO.1.1" xfId="655"/>
    <cellStyle name="_МОДЕЛЬ_1 (2)_UPDATE.46TE.2011.TO.1.2" xfId="656"/>
    <cellStyle name="_МОДЕЛЬ_1 (2)_UPDATE.BALANCE.WARM.2011YEAR.TO.1.1" xfId="657"/>
    <cellStyle name="_МОДЕЛЬ_1 (2)_UPDATE.BALANCE.WARM.2011YEAR.TO.1.1_46TE.2011(v1.0)" xfId="658"/>
    <cellStyle name="_МОДЕЛЬ_1 (2)_UPDATE.BALANCE.WARM.2011YEAR.TO.1.1_INDEX.STATION.2012(v1.0)_" xfId="659"/>
    <cellStyle name="_МОДЕЛЬ_1 (2)_UPDATE.BALANCE.WARM.2011YEAR.TO.1.1_INDEX.STATION.2012(v2.0)" xfId="660"/>
    <cellStyle name="_МОДЕЛЬ_1 (2)_UPDATE.BALANCE.WARM.2011YEAR.TO.1.1_INDEX.STATION.2012(v2.1)" xfId="661"/>
    <cellStyle name="_МОДЕЛЬ_1 (2)_UPDATE.BALANCE.WARM.2011YEAR.TO.1.1_OREP.KU.2011.MONTHLY.02(v1.1)" xfId="662"/>
    <cellStyle name="_МОДЕЛЬ_1 (2)_UPDATE.BALANCE.WARM.2011YEAR.TO.1.1_TEPLO.PREDEL.2012.M(v1.1)_test" xfId="663"/>
    <cellStyle name="_МОДЕЛЬ_1 (2)_UPDATE.NADB.JNVLS.APTEKA.2011.TO.1.3.4" xfId="664"/>
    <cellStyle name="_МОДЕЛЬ_1 (2)_Книга1" xfId="665"/>
    <cellStyle name="_МОДЕЛЬ_1 (2)_Книга2_PR.PROG.WARM.NOTCOMBI.2012.2.16_v1.4(04.04.11) " xfId="666"/>
    <cellStyle name="_МОДЕЛЬ_1 (2)_Передача 2011_с макросом" xfId="667"/>
    <cellStyle name="_Модель_1.4.2" xfId="668"/>
    <cellStyle name="_Модель_2.1" xfId="669"/>
    <cellStyle name="_Модель_2.1 2" xfId="670"/>
    <cellStyle name="_Модель_RAB (формат 08032009)" xfId="671"/>
    <cellStyle name="_МОЭСК" xfId="672"/>
    <cellStyle name="_МОЭСК 2" xfId="673"/>
    <cellStyle name="_МЭС Волги  Об_мат_Таблица 4" xfId="674"/>
    <cellStyle name="_МЭС Востока_Результаты расчета" xfId="675"/>
    <cellStyle name="_МЭС С-З Баланс 2009г факт" xfId="676"/>
    <cellStyle name="_МЭС Юга_ табл.1" xfId="677"/>
    <cellStyle name="_МЭС_Востока__Т1" xfId="678"/>
    <cellStyle name="_МЭС_Урала_Т1" xfId="679"/>
    <cellStyle name="_МЭС_Центра_результаты расчета" xfId="680"/>
    <cellStyle name="_НВВ 2007-2009 (2)" xfId="681"/>
    <cellStyle name="_НВВ 2007-2009 (2) 2" xfId="682"/>
    <cellStyle name="_НВВ 2007-2009 (3)" xfId="683"/>
    <cellStyle name="_НВВ 2007-2009 (3) 2" xfId="684"/>
    <cellStyle name="_НВВ 2009 постатейно свод по филиалам_09_02_09" xfId="685"/>
    <cellStyle name="_НВВ 2009 постатейно свод по филиалам_09_02_09 2" xfId="686"/>
    <cellStyle name="_НВВ 2009 постатейно свод по филиалам_09_02_09_Лист1" xfId="687"/>
    <cellStyle name="_НВВ 2009 постатейно свод по филиалам_09_02_09_Лист1 2" xfId="688"/>
    <cellStyle name="_НВВ 2009 постатейно свод по филиалам_09_02_09_Новая инструкция1_фст" xfId="689"/>
    <cellStyle name="_НВВ 2009 постатейно свод по филиалам_09_02_09_Новая инструкция1_фст 2" xfId="690"/>
    <cellStyle name="_НВВ 2009 постатейно свод по филиалам_для Валентина" xfId="691"/>
    <cellStyle name="_НВВ 2009 постатейно свод по филиалам_для Валентина 2" xfId="692"/>
    <cellStyle name="_НВВ 2009 постатейно свод по филиалам_для Валентина_Лист1" xfId="693"/>
    <cellStyle name="_НВВ 2009 постатейно свод по филиалам_для Валентина_Лист1 2" xfId="694"/>
    <cellStyle name="_НВВ 2009 постатейно свод по филиалам_для Валентина_Новая инструкция1_фст" xfId="695"/>
    <cellStyle name="_НВВ 2009 постатейно свод по филиалам_для Валентина_Новая инструкция1_фст 2" xfId="696"/>
    <cellStyle name="_Нормативные таблица" xfId="697"/>
    <cellStyle name="_ОКС - программа кап.стройки" xfId="698"/>
    <cellStyle name="_ОКС - программа кап.стройки 2" xfId="699"/>
    <cellStyle name="_Омск" xfId="700"/>
    <cellStyle name="_Омск 2" xfId="701"/>
    <cellStyle name="_Омск_Новая инструкция1_фст" xfId="702"/>
    <cellStyle name="_Омск_Новая инструкция1_фст 2" xfId="703"/>
    <cellStyle name="_Омск_реестр объектов ЕНЭС" xfId="704"/>
    <cellStyle name="_Омск_реестр объектов ЕНЭС 2" xfId="705"/>
    <cellStyle name="_Оплата труда в тарифе 2007 для ПЭО" xfId="706"/>
    <cellStyle name="_оплата труда в тарифе 2007 для ПЭО (финплан)" xfId="707"/>
    <cellStyle name="_оплата труда в тарифе 2007 для ПЭО (финплан) 2" xfId="708"/>
    <cellStyle name="_оплата труда в тарифе 2007 для ПЭО (финплан) 2 2" xfId="709"/>
    <cellStyle name="_оплата труда в тарифе 2007 для ПЭО (финплан) 3" xfId="710"/>
    <cellStyle name="_Оплата труда в тарифе 2007 для ПЭО 2" xfId="711"/>
    <cellStyle name="_Оплата труда в тарифе 2007 для ПЭО 2 2" xfId="712"/>
    <cellStyle name="_Оплата труда в тарифе 2007 для ПЭО 3" xfId="713"/>
    <cellStyle name="_Оплата труда в тарифе 2007 для ПЭО 3 2" xfId="714"/>
    <cellStyle name="_Оплата труда в тарифе 2007 для ПЭО 4" xfId="715"/>
    <cellStyle name="_Оплата труда в тарифе 2007 для ПЭО 4 2" xfId="716"/>
    <cellStyle name="_Оплата труда в тарифе 2007 для ПЭО 5" xfId="717"/>
    <cellStyle name="_ОТ ИД 2009" xfId="718"/>
    <cellStyle name="_ОТ ИД 2009 2" xfId="719"/>
    <cellStyle name="_ОТ ИД 2009_Новая инструкция1_фст" xfId="720"/>
    <cellStyle name="_ОТ ИД 2009_Новая инструкция1_фст 2" xfId="721"/>
    <cellStyle name="_П 1.3, 1.4, 1.5." xfId="722"/>
    <cellStyle name="_П 1.3, 1.4, 1.5. 2" xfId="723"/>
    <cellStyle name="_п.1.6_2007_гран_4%" xfId="724"/>
    <cellStyle name="_п.1.6_2007_гран_4% 2" xfId="725"/>
    <cellStyle name="_п.1.6_2007_гран_4% 2 2" xfId="726"/>
    <cellStyle name="_п.1.6_2007_гран_4% 3" xfId="727"/>
    <cellStyle name="_П1.16.3_2008-2011 (1)" xfId="728"/>
    <cellStyle name="_П1.16.3_2008-2011 (1) 2" xfId="729"/>
    <cellStyle name="_П1.17" xfId="730"/>
    <cellStyle name="_П1.17 2" xfId="731"/>
    <cellStyle name="_П1.17.1" xfId="732"/>
    <cellStyle name="_П1.17.1 2" xfId="733"/>
    <cellStyle name="_П1.17.1_1" xfId="734"/>
    <cellStyle name="_П1.17.1_1 2" xfId="735"/>
    <cellStyle name="_Параметры для расчета критериев перехода RAB" xfId="736"/>
    <cellStyle name="_Параметры для расчета критериев перехода RAB 2" xfId="737"/>
    <cellStyle name="_Передача 2005_отпр в РЭК_сентябрь2005" xfId="738"/>
    <cellStyle name="_Передача 2005_отпр в РЭК_сентябрь2005 2" xfId="739"/>
    <cellStyle name="_план 2006 Тюменьэнерго ОФ" xfId="740"/>
    <cellStyle name="_план 2006 Тюменьэнерго ОФ 2" xfId="741"/>
    <cellStyle name="_план 2006 Тюменьэнерго ОФ 2 2" xfId="742"/>
    <cellStyle name="_план 2006 Тюменьэнерго ОФ 3" xfId="743"/>
    <cellStyle name="_План 2007 г (1)" xfId="744"/>
    <cellStyle name="_План 2007 г (1) 2" xfId="745"/>
    <cellStyle name="_план 2007 Тюменьэнерго" xfId="746"/>
    <cellStyle name="_план 2007 Тюменьэнерго 2" xfId="747"/>
    <cellStyle name="_план 2007 Тюменьэнерго 2 2" xfId="748"/>
    <cellStyle name="_план 2007 Тюменьэнерго 3" xfId="749"/>
    <cellStyle name="_План 2008 г( В1)" xfId="750"/>
    <cellStyle name="_План 2008 г( В1) 2" xfId="751"/>
    <cellStyle name="_План БДР по ЦПУ Персонал и орг.разв.PR и Корп. упр. на 3 кв.2009г." xfId="752"/>
    <cellStyle name="_План ДПН на 3 кв  2008 г  Белгородэнерго (2)" xfId="753"/>
    <cellStyle name="_План2009г н а   утв. в МРСК Владимирова" xfId="754"/>
    <cellStyle name="_План2009г н а   утв. в МРСК Владимирова 2" xfId="755"/>
    <cellStyle name="_Плановая выручка 2010-по  двум  договорам" xfId="756"/>
    <cellStyle name="_Плановая протяженность Января" xfId="757"/>
    <cellStyle name="_Плановая протяженность Января 2" xfId="758"/>
    <cellStyle name="_Плановая протяженность Января_Аморт+коэф1 08 04 08" xfId="759"/>
    <cellStyle name="_Плановая протяженность Января_Аморт+коэф1 08 04 08 2" xfId="760"/>
    <cellStyle name="_Плановая протяженность Января_ДУИ_РИТ" xfId="761"/>
    <cellStyle name="_Плановая протяженность Января_ДУИ_РИТ 2" xfId="762"/>
    <cellStyle name="_Плановая протяженность Января_ДУИ_РИТ2" xfId="763"/>
    <cellStyle name="_Плановая протяженность Января_ДУИ_РИТ2 2" xfId="764"/>
    <cellStyle name="_Плановая протяженность Января_ИспАппарат" xfId="765"/>
    <cellStyle name="_Плановая протяженность Января_ИспАппарат 2" xfId="766"/>
    <cellStyle name="_Плановая протяженность Января_СЭС_010107" xfId="767"/>
    <cellStyle name="_Плановая протяженность Января_СЭС_010107 2" xfId="768"/>
    <cellStyle name="_Плановая протяженность Января_ТАЛ ЭС 01_01_2007" xfId="769"/>
    <cellStyle name="_Плановая протяженность Января_ТАЛ ЭС 01_01_2007 2" xfId="770"/>
    <cellStyle name="_ПО СЭС_2008г предложения" xfId="771"/>
    <cellStyle name="_повидовая 2009г.  (3553426)" xfId="772"/>
    <cellStyle name="_повидовая 2009г.  (3553426) 2" xfId="773"/>
    <cellStyle name="_повидовая 2009г. факт 1 кв 2009" xfId="774"/>
    <cellStyle name="_повидовая 2009г. факт 1 кв 2009 2" xfId="775"/>
    <cellStyle name="_повидовая 2010г." xfId="776"/>
    <cellStyle name="_повидовая 2010г. 2" xfId="777"/>
    <cellStyle name="_ПОВИДОВАЯ кор 2009" xfId="778"/>
    <cellStyle name="_ПОВИДОВАЯ кор 2009 2" xfId="779"/>
    <cellStyle name="_повидовая коррект 17.09.2009" xfId="780"/>
    <cellStyle name="_повидовая коррект 17.09.2009 2" xfId="781"/>
    <cellStyle name="_ПОВИДОВАЯ КОРРЕКТ 2009г" xfId="782"/>
    <cellStyle name="_ПОВИДОВАЯ КОРРЕКТ 2009г 2" xfId="783"/>
    <cellStyle name="_Потери на 4кв. 2007г." xfId="784"/>
    <cellStyle name="_ППР ОАО Свердловэнерго на 2007-2011 (от 18 09 07)(для правительства)" xfId="785"/>
    <cellStyle name="_ППР ОАО Свердловэнерго на 2007-2011 (от 18 09 07)(для правительства) 2" xfId="786"/>
    <cellStyle name="_пр 5 тариф RAB" xfId="787"/>
    <cellStyle name="_пр 5 тариф RAB 2" xfId="788"/>
    <cellStyle name="_пр 5 тариф RAB 2_OREP.KU.2011.MONTHLY.02(v0.1)" xfId="789"/>
    <cellStyle name="_пр 5 тариф RAB 2_OREP.KU.2011.MONTHLY.02(v0.4)" xfId="790"/>
    <cellStyle name="_пр 5 тариф RAB 2_OREP.KU.2011.MONTHLY.11(v1.4)" xfId="791"/>
    <cellStyle name="_пр 5 тариф RAB 2_UPDATE.OREP.KU.2011.MONTHLY.02.TO.1.2" xfId="792"/>
    <cellStyle name="_пр 5 тариф RAB 3" xfId="793"/>
    <cellStyle name="_пр 5 тариф RAB_46EE.2011(v1.0)" xfId="794"/>
    <cellStyle name="_пр 5 тариф RAB_46EE.2011(v1.0)_46TE.2011(v1.0)" xfId="795"/>
    <cellStyle name="_пр 5 тариф RAB_46EE.2011(v1.0)_INDEX.STATION.2012(v1.0)_" xfId="796"/>
    <cellStyle name="_пр 5 тариф RAB_46EE.2011(v1.0)_INDEX.STATION.2012(v2.0)" xfId="797"/>
    <cellStyle name="_пр 5 тариф RAB_46EE.2011(v1.0)_INDEX.STATION.2012(v2.1)" xfId="798"/>
    <cellStyle name="_пр 5 тариф RAB_46EE.2011(v1.0)_TEPLO.PREDEL.2012.M(v1.1)_test" xfId="799"/>
    <cellStyle name="_пр 5 тариф RAB_46EE.2011(v1.2)" xfId="800"/>
    <cellStyle name="_пр 5 тариф RAB_46EE.2011(v1.2)_FORM5.2012(v1.0)" xfId="801"/>
    <cellStyle name="_пр 5 тариф RAB_46EE.2011(v1.2)_OREP.INV.GEN.G(v1.0)" xfId="802"/>
    <cellStyle name="_пр 5 тариф RAB_46EP.2011(v2.0)" xfId="803"/>
    <cellStyle name="_пр 5 тариф RAB_46EP.2012(v0.1)" xfId="804"/>
    <cellStyle name="_пр 5 тариф RAB_46TE.2011(v1.0)" xfId="805"/>
    <cellStyle name="_пр 5 тариф RAB_4DNS.UPDATE.EXAMPLE" xfId="806"/>
    <cellStyle name="_пр 5 тариф RAB_ARMRAZR" xfId="807"/>
    <cellStyle name="_пр 5 тариф RAB_BALANCE.WARM.2010.FACT(v1.0)" xfId="808"/>
    <cellStyle name="_пр 5 тариф RAB_BALANCE.WARM.2010.PLAN" xfId="809"/>
    <cellStyle name="_пр 5 тариф RAB_BALANCE.WARM.2010.PLAN_FORM5.2012(v1.0)" xfId="810"/>
    <cellStyle name="_пр 5 тариф RAB_BALANCE.WARM.2010.PLAN_OREP.INV.GEN.G(v1.0)" xfId="811"/>
    <cellStyle name="_пр 5 тариф RAB_BALANCE.WARM.2011YEAR(v0.7)" xfId="812"/>
    <cellStyle name="_пр 5 тариф RAB_BALANCE.WARM.2011YEAR(v0.7)_FORM5.2012(v1.0)" xfId="813"/>
    <cellStyle name="_пр 5 тариф RAB_BALANCE.WARM.2011YEAR(v0.7)_OREP.INV.GEN.G(v1.0)" xfId="814"/>
    <cellStyle name="_пр 5 тариф RAB_BALANCE.WARM.2011YEAR.NEW.UPDATE.SCHEME" xfId="815"/>
    <cellStyle name="_пр 5 тариф RAB_CALC.NORMATIV.KU(v0.2)" xfId="816"/>
    <cellStyle name="_пр 5 тариф RAB_EE.2REK.P2011.4.78(v0.3)" xfId="817"/>
    <cellStyle name="_пр 5 тариф RAB_FORM3.1.2013(v0.2)" xfId="818"/>
    <cellStyle name="_пр 5 тариф RAB_FORM3.2013(v1.0)" xfId="819"/>
    <cellStyle name="_пр 5 тариф RAB_FORM3.REG(v1.0)" xfId="820"/>
    <cellStyle name="_пр 5 тариф RAB_FORM910.2012(v0.5)" xfId="821"/>
    <cellStyle name="_пр 5 тариф RAB_FORM910.2012(v0.5)_FORM5.2012(v1.0)" xfId="822"/>
    <cellStyle name="_пр 5 тариф RAB_FORM910.2012(v1.1)" xfId="823"/>
    <cellStyle name="_пр 5 тариф RAB_INVEST.EE.PLAN.4.78(v0.1)" xfId="824"/>
    <cellStyle name="_пр 5 тариф RAB_INVEST.EE.PLAN.4.78(v0.3)" xfId="825"/>
    <cellStyle name="_пр 5 тариф RAB_INVEST.EE.PLAN.4.78(v1.0)" xfId="826"/>
    <cellStyle name="_пр 5 тариф RAB_INVEST.EE.PLAN.4.78(v1.0)_FORM11.2013" xfId="827"/>
    <cellStyle name="_пр 5 тариф RAB_INVEST.EE.PLAN.4.78(v1.0)_PASSPORT.TEPLO.PROIZV(v2.0)" xfId="828"/>
    <cellStyle name="_пр 5 тариф RAB_INVEST.EE.PLAN.4.78(v1.0)_PASSPORT.TEPLO.PROIZV(v2.0)_MWT.POTERI.SETI.2012(v0.1)" xfId="829"/>
    <cellStyle name="_пр 5 тариф RAB_INVEST.EE.PLAN.4.78(v1.0)_PASSPORT.TEPLO.PROIZV(v2.0)_PASSPORT.TEPLO.SETI(v2.0f)" xfId="830"/>
    <cellStyle name="_пр 5 тариф RAB_INVEST.EE.PLAN.4.78(v1.0)_PASSPORT.TEPLO.PROIZV(v2.0)_Книга1" xfId="831"/>
    <cellStyle name="_пр 5 тариф RAB_INVEST.EE.PLAN.4.78(v1.0)_PASSPORT.TEPLO.SETI(v2.0f)" xfId="832"/>
    <cellStyle name="_пр 5 тариф RAB_INVEST.EE.PLAN.4.78(v1.0)_Книга1" xfId="833"/>
    <cellStyle name="_пр 5 тариф RAB_INVEST.PLAN.4.78(v0.1)" xfId="834"/>
    <cellStyle name="_пр 5 тариф RAB_INVEST.WARM.PLAN.4.78(v0.1)" xfId="835"/>
    <cellStyle name="_пр 5 тариф RAB_INVEST_WARM_PLAN" xfId="836"/>
    <cellStyle name="_пр 5 тариф RAB_NADB.JNVLP.APTEKA.2012(v1.0)_21_02_12" xfId="837"/>
    <cellStyle name="_пр 5 тариф RAB_NADB.JNVLS.APTEKA.2011(v1.3.3)" xfId="838"/>
    <cellStyle name="_пр 5 тариф RAB_NADB.JNVLS.APTEKA.2011(v1.3.3)_46TE.2011(v1.0)" xfId="839"/>
    <cellStyle name="_пр 5 тариф RAB_NADB.JNVLS.APTEKA.2011(v1.3.3)_INDEX.STATION.2012(v1.0)_" xfId="840"/>
    <cellStyle name="_пр 5 тариф RAB_NADB.JNVLS.APTEKA.2011(v1.3.3)_INDEX.STATION.2012(v2.0)" xfId="841"/>
    <cellStyle name="_пр 5 тариф RAB_NADB.JNVLS.APTEKA.2011(v1.3.3)_INDEX.STATION.2012(v2.1)" xfId="842"/>
    <cellStyle name="_пр 5 тариф RAB_NADB.JNVLS.APTEKA.2011(v1.3.3)_TEPLO.PREDEL.2012.M(v1.1)_test" xfId="843"/>
    <cellStyle name="_пр 5 тариф RAB_NADB.JNVLS.APTEKA.2011(v1.3.4)" xfId="844"/>
    <cellStyle name="_пр 5 тариф RAB_NADB.JNVLS.APTEKA.2011(v1.3.4)_46TE.2011(v1.0)" xfId="845"/>
    <cellStyle name="_пр 5 тариф RAB_NADB.JNVLS.APTEKA.2011(v1.3.4)_INDEX.STATION.2012(v1.0)_" xfId="846"/>
    <cellStyle name="_пр 5 тариф RAB_NADB.JNVLS.APTEKA.2011(v1.3.4)_INDEX.STATION.2012(v2.0)" xfId="847"/>
    <cellStyle name="_пр 5 тариф RAB_NADB.JNVLS.APTEKA.2011(v1.3.4)_INDEX.STATION.2012(v2.1)" xfId="848"/>
    <cellStyle name="_пр 5 тариф RAB_NADB.JNVLS.APTEKA.2011(v1.3.4)_TEPLO.PREDEL.2012.M(v1.1)_test" xfId="849"/>
    <cellStyle name="_пр 5 тариф RAB_PASSPORT.TEPLO.PROIZV(v2.1)" xfId="850"/>
    <cellStyle name="_пр 5 тариф RAB_PASSPORT.TEPLO.SETI(v1.0)" xfId="851"/>
    <cellStyle name="_пр 5 тариф RAB_PR.PROG.WARM.NOTCOMBI.2012.2.16_v1.4(04.04.11) " xfId="852"/>
    <cellStyle name="_пр 5 тариф RAB_PREDEL.JKH.UTV.2011(v1.0.1)" xfId="853"/>
    <cellStyle name="_пр 5 тариф RAB_PREDEL.JKH.UTV.2011(v1.0.1)_46TE.2011(v1.0)" xfId="854"/>
    <cellStyle name="_пр 5 тариф RAB_PREDEL.JKH.UTV.2011(v1.0.1)_INDEX.STATION.2012(v1.0)_" xfId="855"/>
    <cellStyle name="_пр 5 тариф RAB_PREDEL.JKH.UTV.2011(v1.0.1)_INDEX.STATION.2012(v2.0)" xfId="856"/>
    <cellStyle name="_пр 5 тариф RAB_PREDEL.JKH.UTV.2011(v1.0.1)_INDEX.STATION.2012(v2.1)" xfId="857"/>
    <cellStyle name="_пр 5 тариф RAB_PREDEL.JKH.UTV.2011(v1.0.1)_TEPLO.PREDEL.2012.M(v1.1)_test" xfId="858"/>
    <cellStyle name="_пр 5 тариф RAB_PREDEL.JKH.UTV.2011(v1.1)" xfId="859"/>
    <cellStyle name="_пр 5 тариф RAB_PREDEL.JKH.UTV.2011(v1.1)_FORM5.2012(v1.0)" xfId="860"/>
    <cellStyle name="_пр 5 тариф RAB_PREDEL.JKH.UTV.2011(v1.1)_OREP.INV.GEN.G(v1.0)" xfId="861"/>
    <cellStyle name="_пр 5 тариф RAB_REP.BLR.2012(v1.0)" xfId="862"/>
    <cellStyle name="_пр 5 тариф RAB_TEPLO.PREDEL.2012.M(v1.1)" xfId="863"/>
    <cellStyle name="_пр 5 тариф RAB_TEST.TEMPLATE" xfId="864"/>
    <cellStyle name="_пр 5 тариф RAB_UPDATE.46EE.2011.TO.1.1" xfId="865"/>
    <cellStyle name="_пр 5 тариф RAB_UPDATE.46TE.2011.TO.1.1" xfId="866"/>
    <cellStyle name="_пр 5 тариф RAB_UPDATE.46TE.2011.TO.1.2" xfId="867"/>
    <cellStyle name="_пр 5 тариф RAB_UPDATE.BALANCE.WARM.2011YEAR.TO.1.1" xfId="868"/>
    <cellStyle name="_пр 5 тариф RAB_UPDATE.BALANCE.WARM.2011YEAR.TO.1.1_46TE.2011(v1.0)" xfId="869"/>
    <cellStyle name="_пр 5 тариф RAB_UPDATE.BALANCE.WARM.2011YEAR.TO.1.1_INDEX.STATION.2012(v1.0)_" xfId="870"/>
    <cellStyle name="_пр 5 тариф RAB_UPDATE.BALANCE.WARM.2011YEAR.TO.1.1_INDEX.STATION.2012(v2.0)" xfId="871"/>
    <cellStyle name="_пр 5 тариф RAB_UPDATE.BALANCE.WARM.2011YEAR.TO.1.1_INDEX.STATION.2012(v2.1)" xfId="872"/>
    <cellStyle name="_пр 5 тариф RAB_UPDATE.BALANCE.WARM.2011YEAR.TO.1.1_OREP.KU.2011.MONTHLY.02(v1.1)" xfId="873"/>
    <cellStyle name="_пр 5 тариф RAB_UPDATE.BALANCE.WARM.2011YEAR.TO.1.1_TEPLO.PREDEL.2012.M(v1.1)_test" xfId="874"/>
    <cellStyle name="_пр 5 тариф RAB_UPDATE.NADB.JNVLS.APTEKA.2011.TO.1.3.4" xfId="875"/>
    <cellStyle name="_пр 5 тариф RAB_Книга1" xfId="876"/>
    <cellStyle name="_пр 5 тариф RAB_Книга2_PR.PROG.WARM.NOTCOMBI.2012.2.16_v1.4(04.04.11) " xfId="877"/>
    <cellStyle name="_пр 5 тариф RAB_Передача 2011_с макросом" xfId="878"/>
    <cellStyle name="_Предельные уровни тарифов Ставропольский край  21.10.09" xfId="879"/>
    <cellStyle name="_Предельные уровни тарифов Ставропольский край  21.10.09 2" xfId="880"/>
    <cellStyle name="_Предожение _ДБП_2009 г ( согласованные БП)  (2)" xfId="881"/>
    <cellStyle name="_Предожение _ДБП_2009 г ( согласованные БП)  (2) 2" xfId="882"/>
    <cellStyle name="_Предожение _ДБП_2009 г ( согласованные БП)  (2)_Новая инструкция1_фст" xfId="883"/>
    <cellStyle name="_Предожение _ДБП_2009 г ( согласованные БП)  (2)_Новая инструкция1_фст 2" xfId="884"/>
    <cellStyle name="_Предожение _ДБП_2009 г ( согласованные БП)  (2)_реестр объектов ЕНЭС" xfId="885"/>
    <cellStyle name="_Предожение _ДБП_2009 г ( согласованные БП)  (2)_реестр объектов ЕНЭС 2" xfId="886"/>
    <cellStyle name="_Предполагаем везти" xfId="887"/>
    <cellStyle name="_Предполагаем везти 2" xfId="888"/>
    <cellStyle name="_Предполагаем везти 2 2" xfId="889"/>
    <cellStyle name="_Предполагаем везти 3" xfId="890"/>
    <cellStyle name="_Приведенная НВВ 2011" xfId="891"/>
    <cellStyle name="_Приведенная НВВ 2011 2" xfId="892"/>
    <cellStyle name="_Приведенная НВВ 2011_Лист1" xfId="893"/>
    <cellStyle name="_Приведенная НВВ 2011_Лист1 2" xfId="894"/>
    <cellStyle name="_Прил 1 2006" xfId="895"/>
    <cellStyle name="_Прил 1 2006 2" xfId="896"/>
    <cellStyle name="_Прил 3-3.2 Статьи сметы затрат и расход из приб КЭН" xfId="897"/>
    <cellStyle name="_Прил 3-3.2 Статьи сметы затрат и расход из приб КЭН 2" xfId="898"/>
    <cellStyle name="_Прил 4_Формат-РСК_29.11.06_new finalприм" xfId="899"/>
    <cellStyle name="_Прил 4_Формат-РСК_29.11.06_new finalприм_Книга1" xfId="16200"/>
    <cellStyle name="_Прил 4_Формат-РСК_29.11.06_new finalприм_Приложение_3(1)   Часть 1   1 кв 2009г" xfId="16201"/>
    <cellStyle name="_Прил.6 отчет1 квартал  2008" xfId="900"/>
    <cellStyle name="_Прил.6 отчет1 квартал  2008 2" xfId="901"/>
    <cellStyle name="_Прил_1а_2009_11.09_к служебной" xfId="902"/>
    <cellStyle name="_Прил_1а_2009_11.09_к служебной 2" xfId="903"/>
    <cellStyle name="_Прил1 ИП 2007 последний" xfId="904"/>
    <cellStyle name="_Прил1 ИП 2007 последний 2" xfId="905"/>
    <cellStyle name="_Прил1-1 (МГИ) (Дубинину) 22 01 07" xfId="906"/>
    <cellStyle name="_Прил1-1 (МГИ) (Дубинину) 22 01 07 2" xfId="907"/>
    <cellStyle name="_Прилож.1, 2008 г 9мес Лена" xfId="908"/>
    <cellStyle name="_Прилож.1, 2008 г 9мес Лена 2" xfId="909"/>
    <cellStyle name="_Прилож.1, 2008 г В 6(21)прибыль" xfId="910"/>
    <cellStyle name="_Прилож.1, 2008 г В 6(21)прибыль 2" xfId="911"/>
    <cellStyle name="_Прилож.7 отчет 1 кв 2008" xfId="912"/>
    <cellStyle name="_Прилож.7 отчет 1 кв 2008 2" xfId="913"/>
    <cellStyle name="_Приложение 05. Баланс ЕНЭС 220 2009г" xfId="914"/>
    <cellStyle name="_Приложение 1 к Соглашению за 2007" xfId="16202"/>
    <cellStyle name="_Приложение 1 план" xfId="915"/>
    <cellStyle name="_Приложение 1 план 2" xfId="916"/>
    <cellStyle name="_Приложение 2 (4)" xfId="917"/>
    <cellStyle name="_Приложение 2 (4) 2" xfId="918"/>
    <cellStyle name="_Приложение 2 0806 факт" xfId="919"/>
    <cellStyle name="_Приложение 2 0806 факт 2" xfId="920"/>
    <cellStyle name="_Приложение 2,3-3.2" xfId="921"/>
    <cellStyle name="_Приложение 6 НОВАЯ ФОРМА" xfId="922"/>
    <cellStyle name="_Приложение 6 НОВАЯ ФОРМА 2" xfId="923"/>
    <cellStyle name="_Приложение 6 отчет 3 кв 2008г. с лизингом 10 10 2008" xfId="924"/>
    <cellStyle name="_Приложение 6 отчет 3 кв 2008г. с лизингом 10 10 2008 2" xfId="925"/>
    <cellStyle name="_Приложение МТС-3-КС" xfId="926"/>
    <cellStyle name="_Приложение МТС-3-КС 2" xfId="927"/>
    <cellStyle name="_Приложение МТС-3-КС_Книга1" xfId="16203"/>
    <cellStyle name="_Приложение МТС-3-КС_Новая инструкция1_фст" xfId="928"/>
    <cellStyle name="_Приложение МТС-3-КС_Новая инструкция1_фст 2" xfId="929"/>
    <cellStyle name="_Приложение МТС-3-КС_Приложение_3(1)   Часть 1   1 кв 2009г" xfId="16204"/>
    <cellStyle name="_Приложение МТС-3-КС_реестр объектов ЕНЭС" xfId="930"/>
    <cellStyle name="_Приложение МТС-3-КС_реестр объектов ЕНЭС 2" xfId="931"/>
    <cellStyle name="_Приложение_6 отчет 2кв 2008  9 мес уточ" xfId="932"/>
    <cellStyle name="_Приложение_6 отчет 2кв 2008  9 мес уточ 2" xfId="933"/>
    <cellStyle name="_Приложение_7 отчет 1 кв 2008 ОАО РЭ" xfId="934"/>
    <cellStyle name="_Приложение_7 отчет 1 кв 2008 ОАО РЭ 2" xfId="935"/>
    <cellStyle name="_Приложение7а новое  на 2006 год" xfId="936"/>
    <cellStyle name="_Приложение7а новое  на 2006 год 2" xfId="937"/>
    <cellStyle name="_Приложение-МТС--2-1" xfId="938"/>
    <cellStyle name="_Приложение-МТС--2-1 2" xfId="939"/>
    <cellStyle name="_Приложение-МТС--2-1_Книга1" xfId="16205"/>
    <cellStyle name="_Приложение-МТС--2-1_Новая инструкция1_фст" xfId="940"/>
    <cellStyle name="_Приложение-МТС--2-1_Новая инструкция1_фст 2" xfId="941"/>
    <cellStyle name="_Приложение-МТС--2-1_Приложение_3(1)   Часть 1   1 кв 2009г" xfId="16206"/>
    <cellStyle name="_Приложение-МТС--2-1_реестр объектов ЕНЭС" xfId="942"/>
    <cellStyle name="_Приложение-МТС--2-1_реестр объектов ЕНЭС 2" xfId="943"/>
    <cellStyle name="_Приложения" xfId="16207"/>
    <cellStyle name="_Приложения 1_4кприказу_филиала_31_03_11" xfId="944"/>
    <cellStyle name="_Приложения 3,4,5" xfId="16208"/>
    <cellStyle name="_Приложения приказ отчетность" xfId="16209"/>
    <cellStyle name="_ПРОГРАММ РСТ 4" xfId="945"/>
    <cellStyle name="_ПРОГРАММ РСТ 4 2" xfId="946"/>
    <cellStyle name="_ПРОГРАММ РСТ 7" xfId="947"/>
    <cellStyle name="_ПРОГРАММ РСТ 7 2" xfId="948"/>
    <cellStyle name="_Программа СО 7-09 для СД от 29 марта" xfId="949"/>
    <cellStyle name="_Программа СО 7-09 для СД от 29 марта 2" xfId="950"/>
    <cellStyle name="_Производств-е показатели ЮНГ на 2005 на 49700 для согласования" xfId="951"/>
    <cellStyle name="_Производств-е показатели ЮНГ на 2005 на 49700 для согласования 2" xfId="952"/>
    <cellStyle name="_Производств-е показатели ЮНГ на 2005 на 49700 для согласования_Аморт+коэф1 08 04 08" xfId="953"/>
    <cellStyle name="_Производств-е показатели ЮНГ на 2005 на 49700 для согласования_Аморт+коэф1 08 04 08 2" xfId="954"/>
    <cellStyle name="_Производств-е показатели ЮНГ на 2005 на 49700 для согласования_ДУИ_РИТ" xfId="955"/>
    <cellStyle name="_Производств-е показатели ЮНГ на 2005 на 49700 для согласования_ДУИ_РИТ 2" xfId="956"/>
    <cellStyle name="_Производств-е показатели ЮНГ на 2005 на 49700 для согласования_ДУИ_РИТ2" xfId="957"/>
    <cellStyle name="_Производств-е показатели ЮНГ на 2005 на 49700 для согласования_ДУИ_РИТ2 2" xfId="958"/>
    <cellStyle name="_Производств-е показатели ЮНГ на 2005 на 49700 для согласования_ИспАппарат" xfId="959"/>
    <cellStyle name="_Производств-е показатели ЮНГ на 2005 на 49700 для согласования_ИспАппарат 2" xfId="960"/>
    <cellStyle name="_Производств-е показатели ЮНГ на 2005 на 49700 для согласования_СЭС_010107" xfId="961"/>
    <cellStyle name="_Производств-е показатели ЮНГ на 2005 на 49700 для согласования_СЭС_010107 2" xfId="962"/>
    <cellStyle name="_Производств-е показатели ЮНГ на 2005 на 49700 для согласования_ТАЛ ЭС 01_01_2007" xfId="963"/>
    <cellStyle name="_Производств-е показатели ЮНГ на 2005 на 49700 для согласования_ТАЛ ЭС 01_01_2007 2" xfId="964"/>
    <cellStyle name="_Раздел Е Лизинг 2008" xfId="965"/>
    <cellStyle name="_Раздел Е Лизинг 2008 2" xfId="966"/>
    <cellStyle name="_Расходы" xfId="16210"/>
    <cellStyle name="_Расходы_Книга1" xfId="16211"/>
    <cellStyle name="_Расходы_Приложение_3(1)   Часть 1   1 кв 2009г" xfId="16212"/>
    <cellStyle name="_Расчет 0,4 кВ" xfId="967"/>
    <cellStyle name="_Расчет 0,4 кВ 2" xfId="968"/>
    <cellStyle name="_Расчет RAB_22072008" xfId="969"/>
    <cellStyle name="_Расчет RAB_22072008 2" xfId="970"/>
    <cellStyle name="_Расчет RAB_22072008 2_OREP.KU.2011.MONTHLY.02(v0.1)" xfId="971"/>
    <cellStyle name="_Расчет RAB_22072008 2_OREP.KU.2011.MONTHLY.02(v0.4)" xfId="972"/>
    <cellStyle name="_Расчет RAB_22072008 2_OREP.KU.2011.MONTHLY.11(v1.4)" xfId="973"/>
    <cellStyle name="_Расчет RAB_22072008 2_UPDATE.OREP.KU.2011.MONTHLY.02.TO.1.2" xfId="974"/>
    <cellStyle name="_Расчет RAB_22072008 3" xfId="975"/>
    <cellStyle name="_Расчет RAB_22072008_46EE.2011(v1.0)" xfId="976"/>
    <cellStyle name="_Расчет RAB_22072008_46EE.2011(v1.0)_46TE.2011(v1.0)" xfId="977"/>
    <cellStyle name="_Расчет RAB_22072008_46EE.2011(v1.0)_INDEX.STATION.2012(v1.0)_" xfId="978"/>
    <cellStyle name="_Расчет RAB_22072008_46EE.2011(v1.0)_INDEX.STATION.2012(v2.0)" xfId="979"/>
    <cellStyle name="_Расчет RAB_22072008_46EE.2011(v1.0)_INDEX.STATION.2012(v2.1)" xfId="980"/>
    <cellStyle name="_Расчет RAB_22072008_46EE.2011(v1.0)_TEPLO.PREDEL.2012.M(v1.1)_test" xfId="981"/>
    <cellStyle name="_Расчет RAB_22072008_46EE.2011(v1.2)" xfId="982"/>
    <cellStyle name="_Расчет RAB_22072008_46EE.2011(v1.2)_FORM5.2012(v1.0)" xfId="983"/>
    <cellStyle name="_Расчет RAB_22072008_46EE.2011(v1.2)_OREP.INV.GEN.G(v1.0)" xfId="984"/>
    <cellStyle name="_Расчет RAB_22072008_46EP.2011(v2.0)" xfId="985"/>
    <cellStyle name="_Расчет RAB_22072008_46EP.2012(v0.1)" xfId="986"/>
    <cellStyle name="_Расчет RAB_22072008_46TE.2011(v1.0)" xfId="987"/>
    <cellStyle name="_Расчет RAB_22072008_4DNS.UPDATE.EXAMPLE" xfId="988"/>
    <cellStyle name="_Расчет RAB_22072008_ARMRAZR" xfId="989"/>
    <cellStyle name="_Расчет RAB_22072008_BALANCE.WARM.2010.FACT(v1.0)" xfId="990"/>
    <cellStyle name="_Расчет RAB_22072008_BALANCE.WARM.2010.PLAN" xfId="991"/>
    <cellStyle name="_Расчет RAB_22072008_BALANCE.WARM.2010.PLAN_FORM5.2012(v1.0)" xfId="992"/>
    <cellStyle name="_Расчет RAB_22072008_BALANCE.WARM.2010.PLAN_OREP.INV.GEN.G(v1.0)" xfId="993"/>
    <cellStyle name="_Расчет RAB_22072008_BALANCE.WARM.2011YEAR(v0.7)" xfId="994"/>
    <cellStyle name="_Расчет RAB_22072008_BALANCE.WARM.2011YEAR(v0.7)_FORM5.2012(v1.0)" xfId="995"/>
    <cellStyle name="_Расчет RAB_22072008_BALANCE.WARM.2011YEAR(v0.7)_OREP.INV.GEN.G(v1.0)" xfId="996"/>
    <cellStyle name="_Расчет RAB_22072008_BALANCE.WARM.2011YEAR.NEW.UPDATE.SCHEME" xfId="997"/>
    <cellStyle name="_Расчет RAB_22072008_CALC.NORMATIV.KU(v0.2)" xfId="998"/>
    <cellStyle name="_Расчет RAB_22072008_EE.2REK.P2011.4.78(v0.3)" xfId="999"/>
    <cellStyle name="_Расчет RAB_22072008_FORM3.1.2013(v0.2)" xfId="1000"/>
    <cellStyle name="_Расчет RAB_22072008_FORM3.2013(v1.0)" xfId="1001"/>
    <cellStyle name="_Расчет RAB_22072008_FORM3.REG(v1.0)" xfId="1002"/>
    <cellStyle name="_Расчет RAB_22072008_FORM910.2012(v0.5)" xfId="1003"/>
    <cellStyle name="_Расчет RAB_22072008_FORM910.2012(v0.5)_FORM5.2012(v1.0)" xfId="1004"/>
    <cellStyle name="_Расчет RAB_22072008_FORM910.2012(v1.1)" xfId="1005"/>
    <cellStyle name="_Расчет RAB_22072008_INVEST.EE.PLAN.4.78(v0.1)" xfId="1006"/>
    <cellStyle name="_Расчет RAB_22072008_INVEST.EE.PLAN.4.78(v0.3)" xfId="1007"/>
    <cellStyle name="_Расчет RAB_22072008_INVEST.EE.PLAN.4.78(v1.0)" xfId="1008"/>
    <cellStyle name="_Расчет RAB_22072008_INVEST.EE.PLAN.4.78(v1.0)_FORM11.2013" xfId="1009"/>
    <cellStyle name="_Расчет RAB_22072008_INVEST.EE.PLAN.4.78(v1.0)_PASSPORT.TEPLO.PROIZV(v2.0)" xfId="1010"/>
    <cellStyle name="_Расчет RAB_22072008_INVEST.EE.PLAN.4.78(v1.0)_PASSPORT.TEPLO.PROIZV(v2.0)_MWT.POTERI.SETI.2012(v0.1)" xfId="1011"/>
    <cellStyle name="_Расчет RAB_22072008_INVEST.EE.PLAN.4.78(v1.0)_PASSPORT.TEPLO.PROIZV(v2.0)_PASSPORT.TEPLO.SETI(v2.0f)" xfId="1012"/>
    <cellStyle name="_Расчет RAB_22072008_INVEST.EE.PLAN.4.78(v1.0)_PASSPORT.TEPLO.PROIZV(v2.0)_Книга1" xfId="1013"/>
    <cellStyle name="_Расчет RAB_22072008_INVEST.EE.PLAN.4.78(v1.0)_PASSPORT.TEPLO.SETI(v2.0f)" xfId="1014"/>
    <cellStyle name="_Расчет RAB_22072008_INVEST.EE.PLAN.4.78(v1.0)_Книга1" xfId="1015"/>
    <cellStyle name="_Расчет RAB_22072008_INVEST.PLAN.4.78(v0.1)" xfId="1016"/>
    <cellStyle name="_Расчет RAB_22072008_INVEST.WARM.PLAN.4.78(v0.1)" xfId="1017"/>
    <cellStyle name="_Расчет RAB_22072008_INVEST_WARM_PLAN" xfId="1018"/>
    <cellStyle name="_Расчет RAB_22072008_NADB.JNVLP.APTEKA.2012(v1.0)_21_02_12" xfId="1019"/>
    <cellStyle name="_Расчет RAB_22072008_NADB.JNVLS.APTEKA.2011(v1.3.3)" xfId="1020"/>
    <cellStyle name="_Расчет RAB_22072008_NADB.JNVLS.APTEKA.2011(v1.3.3)_46TE.2011(v1.0)" xfId="1021"/>
    <cellStyle name="_Расчет RAB_22072008_NADB.JNVLS.APTEKA.2011(v1.3.3)_INDEX.STATION.2012(v1.0)_" xfId="1022"/>
    <cellStyle name="_Расчет RAB_22072008_NADB.JNVLS.APTEKA.2011(v1.3.3)_INDEX.STATION.2012(v2.0)" xfId="1023"/>
    <cellStyle name="_Расчет RAB_22072008_NADB.JNVLS.APTEKA.2011(v1.3.3)_INDEX.STATION.2012(v2.1)" xfId="1024"/>
    <cellStyle name="_Расчет RAB_22072008_NADB.JNVLS.APTEKA.2011(v1.3.3)_TEPLO.PREDEL.2012.M(v1.1)_test" xfId="1025"/>
    <cellStyle name="_Расчет RAB_22072008_NADB.JNVLS.APTEKA.2011(v1.3.4)" xfId="1026"/>
    <cellStyle name="_Расчет RAB_22072008_NADB.JNVLS.APTEKA.2011(v1.3.4)_46TE.2011(v1.0)" xfId="1027"/>
    <cellStyle name="_Расчет RAB_22072008_NADB.JNVLS.APTEKA.2011(v1.3.4)_INDEX.STATION.2012(v1.0)_" xfId="1028"/>
    <cellStyle name="_Расчет RAB_22072008_NADB.JNVLS.APTEKA.2011(v1.3.4)_INDEX.STATION.2012(v2.0)" xfId="1029"/>
    <cellStyle name="_Расчет RAB_22072008_NADB.JNVLS.APTEKA.2011(v1.3.4)_INDEX.STATION.2012(v2.1)" xfId="1030"/>
    <cellStyle name="_Расчет RAB_22072008_NADB.JNVLS.APTEKA.2011(v1.3.4)_TEPLO.PREDEL.2012.M(v1.1)_test" xfId="1031"/>
    <cellStyle name="_Расчет RAB_22072008_PASSPORT.TEPLO.PROIZV(v2.1)" xfId="1032"/>
    <cellStyle name="_Расчет RAB_22072008_PASSPORT.TEPLO.SETI(v1.0)" xfId="1033"/>
    <cellStyle name="_Расчет RAB_22072008_PR.PROG.WARM.NOTCOMBI.2012.2.16_v1.4(04.04.11) " xfId="1034"/>
    <cellStyle name="_Расчет RAB_22072008_PREDEL.JKH.UTV.2011(v1.0.1)" xfId="1035"/>
    <cellStyle name="_Расчет RAB_22072008_PREDEL.JKH.UTV.2011(v1.0.1)_46TE.2011(v1.0)" xfId="1036"/>
    <cellStyle name="_Расчет RAB_22072008_PREDEL.JKH.UTV.2011(v1.0.1)_INDEX.STATION.2012(v1.0)_" xfId="1037"/>
    <cellStyle name="_Расчет RAB_22072008_PREDEL.JKH.UTV.2011(v1.0.1)_INDEX.STATION.2012(v2.0)" xfId="1038"/>
    <cellStyle name="_Расчет RAB_22072008_PREDEL.JKH.UTV.2011(v1.0.1)_INDEX.STATION.2012(v2.1)" xfId="1039"/>
    <cellStyle name="_Расчет RAB_22072008_PREDEL.JKH.UTV.2011(v1.0.1)_TEPLO.PREDEL.2012.M(v1.1)_test" xfId="1040"/>
    <cellStyle name="_Расчет RAB_22072008_PREDEL.JKH.UTV.2011(v1.1)" xfId="1041"/>
    <cellStyle name="_Расчет RAB_22072008_PREDEL.JKH.UTV.2011(v1.1)_FORM5.2012(v1.0)" xfId="1042"/>
    <cellStyle name="_Расчет RAB_22072008_PREDEL.JKH.UTV.2011(v1.1)_OREP.INV.GEN.G(v1.0)" xfId="1043"/>
    <cellStyle name="_Расчет RAB_22072008_REP.BLR.2012(v1.0)" xfId="1044"/>
    <cellStyle name="_Расчет RAB_22072008_TEPLO.PREDEL.2012.M(v1.1)" xfId="1045"/>
    <cellStyle name="_Расчет RAB_22072008_TEST.TEMPLATE" xfId="1046"/>
    <cellStyle name="_Расчет RAB_22072008_UPDATE.46EE.2011.TO.1.1" xfId="1047"/>
    <cellStyle name="_Расчет RAB_22072008_UPDATE.46TE.2011.TO.1.1" xfId="1048"/>
    <cellStyle name="_Расчет RAB_22072008_UPDATE.46TE.2011.TO.1.2" xfId="1049"/>
    <cellStyle name="_Расчет RAB_22072008_UPDATE.BALANCE.WARM.2011YEAR.TO.1.1" xfId="1050"/>
    <cellStyle name="_Расчет RAB_22072008_UPDATE.BALANCE.WARM.2011YEAR.TO.1.1_46TE.2011(v1.0)" xfId="1051"/>
    <cellStyle name="_Расчет RAB_22072008_UPDATE.BALANCE.WARM.2011YEAR.TO.1.1_INDEX.STATION.2012(v1.0)_" xfId="1052"/>
    <cellStyle name="_Расчет RAB_22072008_UPDATE.BALANCE.WARM.2011YEAR.TO.1.1_INDEX.STATION.2012(v2.0)" xfId="1053"/>
    <cellStyle name="_Расчет RAB_22072008_UPDATE.BALANCE.WARM.2011YEAR.TO.1.1_INDEX.STATION.2012(v2.1)" xfId="1054"/>
    <cellStyle name="_Расчет RAB_22072008_UPDATE.BALANCE.WARM.2011YEAR.TO.1.1_OREP.KU.2011.MONTHLY.02(v1.1)" xfId="1055"/>
    <cellStyle name="_Расчет RAB_22072008_UPDATE.BALANCE.WARM.2011YEAR.TO.1.1_TEPLO.PREDEL.2012.M(v1.1)_test" xfId="1056"/>
    <cellStyle name="_Расчет RAB_22072008_UPDATE.NADB.JNVLS.APTEKA.2011.TO.1.3.4" xfId="1057"/>
    <cellStyle name="_Расчет RAB_22072008_Книга1" xfId="1058"/>
    <cellStyle name="_Расчет RAB_22072008_Книга2_PR.PROG.WARM.NOTCOMBI.2012.2.16_v1.4(04.04.11) " xfId="1059"/>
    <cellStyle name="_Расчет RAB_22072008_Передача 2011_с макросом" xfId="1060"/>
    <cellStyle name="_Расчет RAB_22072008_реестр объектов ЕНЭС" xfId="1061"/>
    <cellStyle name="_Расчет RAB_Лен и МОЭСК_с 2010 года_14.04.2009_со сглаж_version 3.0_без ФСК" xfId="1062"/>
    <cellStyle name="_Расчет RAB_Лен и МОЭСК_с 2010 года_14.04.2009_со сглаж_version 3.0_без ФСК 2" xfId="1063"/>
    <cellStyle name="_Расчет RAB_Лен и МОЭСК_с 2010 года_14.04.2009_со сглаж_version 3.0_без ФСК 2_OREP.KU.2011.MONTHLY.02(v0.1)" xfId="1064"/>
    <cellStyle name="_Расчет RAB_Лен и МОЭСК_с 2010 года_14.04.2009_со сглаж_version 3.0_без ФСК 2_OREP.KU.2011.MONTHLY.02(v0.4)" xfId="1065"/>
    <cellStyle name="_Расчет RAB_Лен и МОЭСК_с 2010 года_14.04.2009_со сглаж_version 3.0_без ФСК 2_OREP.KU.2011.MONTHLY.11(v1.4)" xfId="1066"/>
    <cellStyle name="_Расчет RAB_Лен и МОЭСК_с 2010 года_14.04.2009_со сглаж_version 3.0_без ФСК 2_UPDATE.OREP.KU.2011.MONTHLY.02.TO.1.2" xfId="1067"/>
    <cellStyle name="_Расчет RAB_Лен и МОЭСК_с 2010 года_14.04.2009_со сглаж_version 3.0_без ФСК 3" xfId="1068"/>
    <cellStyle name="_Расчет RAB_Лен и МОЭСК_с 2010 года_14.04.2009_со сглаж_version 3.0_без ФСК_46EE.2011(v1.0)" xfId="1069"/>
    <cellStyle name="_Расчет RAB_Лен и МОЭСК_с 2010 года_14.04.2009_со сглаж_version 3.0_без ФСК_46EE.2011(v1.0)_46TE.2011(v1.0)" xfId="1070"/>
    <cellStyle name="_Расчет RAB_Лен и МОЭСК_с 2010 года_14.04.2009_со сглаж_version 3.0_без ФСК_46EE.2011(v1.0)_INDEX.STATION.2012(v1.0)_" xfId="1071"/>
    <cellStyle name="_Расчет RAB_Лен и МОЭСК_с 2010 года_14.04.2009_со сглаж_version 3.0_без ФСК_46EE.2011(v1.0)_INDEX.STATION.2012(v2.0)" xfId="1072"/>
    <cellStyle name="_Расчет RAB_Лен и МОЭСК_с 2010 года_14.04.2009_со сглаж_version 3.0_без ФСК_46EE.2011(v1.0)_INDEX.STATION.2012(v2.1)" xfId="1073"/>
    <cellStyle name="_Расчет RAB_Лен и МОЭСК_с 2010 года_14.04.2009_со сглаж_version 3.0_без ФСК_46EE.2011(v1.0)_TEPLO.PREDEL.2012.M(v1.1)_test" xfId="1074"/>
    <cellStyle name="_Расчет RAB_Лен и МОЭСК_с 2010 года_14.04.2009_со сглаж_version 3.0_без ФСК_46EE.2011(v1.2)" xfId="1075"/>
    <cellStyle name="_Расчет RAB_Лен и МОЭСК_с 2010 года_14.04.2009_со сглаж_version 3.0_без ФСК_46EE.2011(v1.2)_FORM5.2012(v1.0)" xfId="1076"/>
    <cellStyle name="_Расчет RAB_Лен и МОЭСК_с 2010 года_14.04.2009_со сглаж_version 3.0_без ФСК_46EE.2011(v1.2)_OREP.INV.GEN.G(v1.0)" xfId="1077"/>
    <cellStyle name="_Расчет RAB_Лен и МОЭСК_с 2010 года_14.04.2009_со сглаж_version 3.0_без ФСК_46EP.2011(v2.0)" xfId="1078"/>
    <cellStyle name="_Расчет RAB_Лен и МОЭСК_с 2010 года_14.04.2009_со сглаж_version 3.0_без ФСК_46EP.2012(v0.1)" xfId="1079"/>
    <cellStyle name="_Расчет RAB_Лен и МОЭСК_с 2010 года_14.04.2009_со сглаж_version 3.0_без ФСК_46TE.2011(v1.0)" xfId="1080"/>
    <cellStyle name="_Расчет RAB_Лен и МОЭСК_с 2010 года_14.04.2009_со сглаж_version 3.0_без ФСК_4DNS.UPDATE.EXAMPLE" xfId="1081"/>
    <cellStyle name="_Расчет RAB_Лен и МОЭСК_с 2010 года_14.04.2009_со сглаж_version 3.0_без ФСК_ARMRAZR" xfId="1082"/>
    <cellStyle name="_Расчет RAB_Лен и МОЭСК_с 2010 года_14.04.2009_со сглаж_version 3.0_без ФСК_BALANCE.WARM.2010.FACT(v1.0)" xfId="1083"/>
    <cellStyle name="_Расчет RAB_Лен и МОЭСК_с 2010 года_14.04.2009_со сглаж_version 3.0_без ФСК_BALANCE.WARM.2010.PLAN" xfId="1084"/>
    <cellStyle name="_Расчет RAB_Лен и МОЭСК_с 2010 года_14.04.2009_со сглаж_version 3.0_без ФСК_BALANCE.WARM.2010.PLAN_FORM5.2012(v1.0)" xfId="1085"/>
    <cellStyle name="_Расчет RAB_Лен и МОЭСК_с 2010 года_14.04.2009_со сглаж_version 3.0_без ФСК_BALANCE.WARM.2010.PLAN_OREP.INV.GEN.G(v1.0)" xfId="1086"/>
    <cellStyle name="_Расчет RAB_Лен и МОЭСК_с 2010 года_14.04.2009_со сглаж_version 3.0_без ФСК_BALANCE.WARM.2011YEAR(v0.7)" xfId="1087"/>
    <cellStyle name="_Расчет RAB_Лен и МОЭСК_с 2010 года_14.04.2009_со сглаж_version 3.0_без ФСК_BALANCE.WARM.2011YEAR(v0.7)_FORM5.2012(v1.0)" xfId="1088"/>
    <cellStyle name="_Расчет RAB_Лен и МОЭСК_с 2010 года_14.04.2009_со сглаж_version 3.0_без ФСК_BALANCE.WARM.2011YEAR(v0.7)_OREP.INV.GEN.G(v1.0)" xfId="1089"/>
    <cellStyle name="_Расчет RAB_Лен и МОЭСК_с 2010 года_14.04.2009_со сглаж_version 3.0_без ФСК_BALANCE.WARM.2011YEAR.NEW.UPDATE.SCHEME" xfId="1090"/>
    <cellStyle name="_Расчет RAB_Лен и МОЭСК_с 2010 года_14.04.2009_со сглаж_version 3.0_без ФСК_CALC.NORMATIV.KU(v0.2)" xfId="1091"/>
    <cellStyle name="_Расчет RAB_Лен и МОЭСК_с 2010 года_14.04.2009_со сглаж_version 3.0_без ФСК_EE.2REK.P2011.4.78(v0.3)" xfId="1092"/>
    <cellStyle name="_Расчет RAB_Лен и МОЭСК_с 2010 года_14.04.2009_со сглаж_version 3.0_без ФСК_FORM3.1.2013(v0.2)" xfId="1093"/>
    <cellStyle name="_Расчет RAB_Лен и МОЭСК_с 2010 года_14.04.2009_со сглаж_version 3.0_без ФСК_FORM3.2013(v1.0)" xfId="1094"/>
    <cellStyle name="_Расчет RAB_Лен и МОЭСК_с 2010 года_14.04.2009_со сглаж_version 3.0_без ФСК_FORM3.REG(v1.0)" xfId="1095"/>
    <cellStyle name="_Расчет RAB_Лен и МОЭСК_с 2010 года_14.04.2009_со сглаж_version 3.0_без ФСК_FORM910.2012(v0.5)" xfId="1096"/>
    <cellStyle name="_Расчет RAB_Лен и МОЭСК_с 2010 года_14.04.2009_со сглаж_version 3.0_без ФСК_FORM910.2012(v0.5)_FORM5.2012(v1.0)" xfId="1097"/>
    <cellStyle name="_Расчет RAB_Лен и МОЭСК_с 2010 года_14.04.2009_со сглаж_version 3.0_без ФСК_FORM910.2012(v1.1)" xfId="1098"/>
    <cellStyle name="_Расчет RAB_Лен и МОЭСК_с 2010 года_14.04.2009_со сглаж_version 3.0_без ФСК_INVEST.EE.PLAN.4.78(v0.1)" xfId="1099"/>
    <cellStyle name="_Расчет RAB_Лен и МОЭСК_с 2010 года_14.04.2009_со сглаж_version 3.0_без ФСК_INVEST.EE.PLAN.4.78(v0.3)" xfId="1100"/>
    <cellStyle name="_Расчет RAB_Лен и МОЭСК_с 2010 года_14.04.2009_со сглаж_version 3.0_без ФСК_INVEST.EE.PLAN.4.78(v1.0)" xfId="1101"/>
    <cellStyle name="_Расчет RAB_Лен и МОЭСК_с 2010 года_14.04.2009_со сглаж_version 3.0_без ФСК_INVEST.EE.PLAN.4.78(v1.0)_FORM11.2013" xfId="1102"/>
    <cellStyle name="_Расчет RAB_Лен и МОЭСК_с 2010 года_14.04.2009_со сглаж_version 3.0_без ФСК_INVEST.EE.PLAN.4.78(v1.0)_PASSPORT.TEPLO.PROIZV(v2.0)" xfId="1103"/>
    <cellStyle name="_Расчет RAB_Лен и МОЭСК_с 2010 года_14.04.2009_со сглаж_version 3.0_без ФСК_INVEST.EE.PLAN.4.78(v1.0)_PASSPORT.TEPLO.PROIZV(v2.0)_MWT.POTERI.SETI.2012(v0.1)" xfId="1104"/>
    <cellStyle name="_Расчет RAB_Лен и МОЭСК_с 2010 года_14.04.2009_со сглаж_version 3.0_без ФСК_INVEST.EE.PLAN.4.78(v1.0)_PASSPORT.TEPLO.PROIZV(v2.0)_PASSPORT.TEPLO.SETI(v2.0f)" xfId="1105"/>
    <cellStyle name="_Расчет RAB_Лен и МОЭСК_с 2010 года_14.04.2009_со сглаж_version 3.0_без ФСК_INVEST.EE.PLAN.4.78(v1.0)_PASSPORT.TEPLO.PROIZV(v2.0)_Книга1" xfId="1106"/>
    <cellStyle name="_Расчет RAB_Лен и МОЭСК_с 2010 года_14.04.2009_со сглаж_version 3.0_без ФСК_INVEST.EE.PLAN.4.78(v1.0)_PASSPORT.TEPLO.SETI(v2.0f)" xfId="1107"/>
    <cellStyle name="_Расчет RAB_Лен и МОЭСК_с 2010 года_14.04.2009_со сглаж_version 3.0_без ФСК_INVEST.EE.PLAN.4.78(v1.0)_Книга1" xfId="1108"/>
    <cellStyle name="_Расчет RAB_Лен и МОЭСК_с 2010 года_14.04.2009_со сглаж_version 3.0_без ФСК_INVEST.PLAN.4.78(v0.1)" xfId="1109"/>
    <cellStyle name="_Расчет RAB_Лен и МОЭСК_с 2010 года_14.04.2009_со сглаж_version 3.0_без ФСК_INVEST.WARM.PLAN.4.78(v0.1)" xfId="1110"/>
    <cellStyle name="_Расчет RAB_Лен и МОЭСК_с 2010 года_14.04.2009_со сглаж_version 3.0_без ФСК_INVEST_WARM_PLAN" xfId="1111"/>
    <cellStyle name="_Расчет RAB_Лен и МОЭСК_с 2010 года_14.04.2009_со сглаж_version 3.0_без ФСК_NADB.JNVLP.APTEKA.2012(v1.0)_21_02_12" xfId="1112"/>
    <cellStyle name="_Расчет RAB_Лен и МОЭСК_с 2010 года_14.04.2009_со сглаж_version 3.0_без ФСК_NADB.JNVLS.APTEKA.2011(v1.3.3)" xfId="1113"/>
    <cellStyle name="_Расчет RAB_Лен и МОЭСК_с 2010 года_14.04.2009_со сглаж_version 3.0_без ФСК_NADB.JNVLS.APTEKA.2011(v1.3.3)_46TE.2011(v1.0)" xfId="1114"/>
    <cellStyle name="_Расчет RAB_Лен и МОЭСК_с 2010 года_14.04.2009_со сглаж_version 3.0_без ФСК_NADB.JNVLS.APTEKA.2011(v1.3.3)_INDEX.STATION.2012(v1.0)_" xfId="1115"/>
    <cellStyle name="_Расчет RAB_Лен и МОЭСК_с 2010 года_14.04.2009_со сглаж_version 3.0_без ФСК_NADB.JNVLS.APTEKA.2011(v1.3.3)_INDEX.STATION.2012(v2.0)" xfId="1116"/>
    <cellStyle name="_Расчет RAB_Лен и МОЭСК_с 2010 года_14.04.2009_со сглаж_version 3.0_без ФСК_NADB.JNVLS.APTEKA.2011(v1.3.3)_INDEX.STATION.2012(v2.1)" xfId="1117"/>
    <cellStyle name="_Расчет RAB_Лен и МОЭСК_с 2010 года_14.04.2009_со сглаж_version 3.0_без ФСК_NADB.JNVLS.APTEKA.2011(v1.3.3)_TEPLO.PREDEL.2012.M(v1.1)_test" xfId="1118"/>
    <cellStyle name="_Расчет RAB_Лен и МОЭСК_с 2010 года_14.04.2009_со сглаж_version 3.0_без ФСК_NADB.JNVLS.APTEKA.2011(v1.3.4)" xfId="1119"/>
    <cellStyle name="_Расчет RAB_Лен и МОЭСК_с 2010 года_14.04.2009_со сглаж_version 3.0_без ФСК_NADB.JNVLS.APTEKA.2011(v1.3.4)_46TE.2011(v1.0)" xfId="1120"/>
    <cellStyle name="_Расчет RAB_Лен и МОЭСК_с 2010 года_14.04.2009_со сглаж_version 3.0_без ФСК_NADB.JNVLS.APTEKA.2011(v1.3.4)_INDEX.STATION.2012(v1.0)_" xfId="1121"/>
    <cellStyle name="_Расчет RAB_Лен и МОЭСК_с 2010 года_14.04.2009_со сглаж_version 3.0_без ФСК_NADB.JNVLS.APTEKA.2011(v1.3.4)_INDEX.STATION.2012(v2.0)" xfId="1122"/>
    <cellStyle name="_Расчет RAB_Лен и МОЭСК_с 2010 года_14.04.2009_со сглаж_version 3.0_без ФСК_NADB.JNVLS.APTEKA.2011(v1.3.4)_INDEX.STATION.2012(v2.1)" xfId="1123"/>
    <cellStyle name="_Расчет RAB_Лен и МОЭСК_с 2010 года_14.04.2009_со сглаж_version 3.0_без ФСК_NADB.JNVLS.APTEKA.2011(v1.3.4)_TEPLO.PREDEL.2012.M(v1.1)_test" xfId="1124"/>
    <cellStyle name="_Расчет RAB_Лен и МОЭСК_с 2010 года_14.04.2009_со сглаж_version 3.0_без ФСК_PASSPORT.TEPLO.PROIZV(v2.1)" xfId="1125"/>
    <cellStyle name="_Расчет RAB_Лен и МОЭСК_с 2010 года_14.04.2009_со сглаж_version 3.0_без ФСК_PASSPORT.TEPLO.SETI(v1.0)" xfId="1126"/>
    <cellStyle name="_Расчет RAB_Лен и МОЭСК_с 2010 года_14.04.2009_со сглаж_version 3.0_без ФСК_PR.PROG.WARM.NOTCOMBI.2012.2.16_v1.4(04.04.11) " xfId="1127"/>
    <cellStyle name="_Расчет RAB_Лен и МОЭСК_с 2010 года_14.04.2009_со сглаж_version 3.0_без ФСК_PREDEL.JKH.UTV.2011(v1.0.1)" xfId="1128"/>
    <cellStyle name="_Расчет RAB_Лен и МОЭСК_с 2010 года_14.04.2009_со сглаж_version 3.0_без ФСК_PREDEL.JKH.UTV.2011(v1.0.1)_46TE.2011(v1.0)" xfId="1129"/>
    <cellStyle name="_Расчет RAB_Лен и МОЭСК_с 2010 года_14.04.2009_со сглаж_version 3.0_без ФСК_PREDEL.JKH.UTV.2011(v1.0.1)_INDEX.STATION.2012(v1.0)_" xfId="1130"/>
    <cellStyle name="_Расчет RAB_Лен и МОЭСК_с 2010 года_14.04.2009_со сглаж_version 3.0_без ФСК_PREDEL.JKH.UTV.2011(v1.0.1)_INDEX.STATION.2012(v2.0)" xfId="1131"/>
    <cellStyle name="_Расчет RAB_Лен и МОЭСК_с 2010 года_14.04.2009_со сглаж_version 3.0_без ФСК_PREDEL.JKH.UTV.2011(v1.0.1)_INDEX.STATION.2012(v2.1)" xfId="1132"/>
    <cellStyle name="_Расчет RAB_Лен и МОЭСК_с 2010 года_14.04.2009_со сглаж_version 3.0_без ФСК_PREDEL.JKH.UTV.2011(v1.0.1)_TEPLO.PREDEL.2012.M(v1.1)_test" xfId="1133"/>
    <cellStyle name="_Расчет RAB_Лен и МОЭСК_с 2010 года_14.04.2009_со сглаж_version 3.0_без ФСК_PREDEL.JKH.UTV.2011(v1.1)" xfId="1134"/>
    <cellStyle name="_Расчет RAB_Лен и МОЭСК_с 2010 года_14.04.2009_со сглаж_version 3.0_без ФСК_PREDEL.JKH.UTV.2011(v1.1)_FORM5.2012(v1.0)" xfId="16118"/>
    <cellStyle name="_Расчет RAB_Лен и МОЭСК_с 2010 года_14.04.2009_со сглаж_version 3.0_без ФСК_PREDEL.JKH.UTV.2011(v1.1)_OREP.INV.GEN.G(v1.0)" xfId="16119"/>
    <cellStyle name="_Расчет RAB_Лен и МОЭСК_с 2010 года_14.04.2009_со сглаж_version 3.0_без ФСК_REP.BLR.2012(v1.0)" xfId="1135"/>
    <cellStyle name="_Расчет RAB_Лен и МОЭСК_с 2010 года_14.04.2009_со сглаж_version 3.0_без ФСК_TEPLO.PREDEL.2012.M(v1.1)" xfId="1136"/>
    <cellStyle name="_Расчет RAB_Лен и МОЭСК_с 2010 года_14.04.2009_со сглаж_version 3.0_без ФСК_TEST.TEMPLATE" xfId="1137"/>
    <cellStyle name="_Расчет RAB_Лен и МОЭСК_с 2010 года_14.04.2009_со сглаж_version 3.0_без ФСК_UPDATE.46EE.2011.TO.1.1" xfId="1138"/>
    <cellStyle name="_Расчет RAB_Лен и МОЭСК_с 2010 года_14.04.2009_со сглаж_version 3.0_без ФСК_UPDATE.46TE.2011.TO.1.1" xfId="1139"/>
    <cellStyle name="_Расчет RAB_Лен и МОЭСК_с 2010 года_14.04.2009_со сглаж_version 3.0_без ФСК_UPDATE.46TE.2011.TO.1.2" xfId="1140"/>
    <cellStyle name="_Расчет RAB_Лен и МОЭСК_с 2010 года_14.04.2009_со сглаж_version 3.0_без ФСК_UPDATE.BALANCE.WARM.2011YEAR.TO.1.1" xfId="1141"/>
    <cellStyle name="_Расчет RAB_Лен и МОЭСК_с 2010 года_14.04.2009_со сглаж_version 3.0_без ФСК_UPDATE.BALANCE.WARM.2011YEAR.TO.1.1_46TE.2011(v1.0)" xfId="1142"/>
    <cellStyle name="_Расчет RAB_Лен и МОЭСК_с 2010 года_14.04.2009_со сглаж_version 3.0_без ФСК_UPDATE.BALANCE.WARM.2011YEAR.TO.1.1_INDEX.STATION.2012(v1.0)_" xfId="1143"/>
    <cellStyle name="_Расчет RAB_Лен и МОЭСК_с 2010 года_14.04.2009_со сглаж_version 3.0_без ФСК_UPDATE.BALANCE.WARM.2011YEAR.TO.1.1_INDEX.STATION.2012(v2.0)" xfId="1144"/>
    <cellStyle name="_Расчет RAB_Лен и МОЭСК_с 2010 года_14.04.2009_со сглаж_version 3.0_без ФСК_UPDATE.BALANCE.WARM.2011YEAR.TO.1.1_INDEX.STATION.2012(v2.1)" xfId="1145"/>
    <cellStyle name="_Расчет RAB_Лен и МОЭСК_с 2010 года_14.04.2009_со сглаж_version 3.0_без ФСК_UPDATE.BALANCE.WARM.2011YEAR.TO.1.1_OREP.KU.2011.MONTHLY.02(v1.1)" xfId="1146"/>
    <cellStyle name="_Расчет RAB_Лен и МОЭСК_с 2010 года_14.04.2009_со сглаж_version 3.0_без ФСК_UPDATE.BALANCE.WARM.2011YEAR.TO.1.1_TEPLO.PREDEL.2012.M(v1.1)_test" xfId="1147"/>
    <cellStyle name="_Расчет RAB_Лен и МОЭСК_с 2010 года_14.04.2009_со сглаж_version 3.0_без ФСК_UPDATE.NADB.JNVLS.APTEKA.2011.TO.1.3.4" xfId="1148"/>
    <cellStyle name="_Расчет RAB_Лен и МОЭСК_с 2010 года_14.04.2009_со сглаж_version 3.0_без ФСК_Книга1" xfId="16120"/>
    <cellStyle name="_Расчет RAB_Лен и МОЭСК_с 2010 года_14.04.2009_со сглаж_version 3.0_без ФСК_Книга2_PR.PROG.WARM.NOTCOMBI.2012.2.16_v1.4(04.04.11) " xfId="1149"/>
    <cellStyle name="_Расчет RAB_Лен и МОЭСК_с 2010 года_14.04.2009_со сглаж_version 3.0_без ФСК_Передача 2011_с макросом" xfId="1150"/>
    <cellStyle name="_Расчет RAB_Лен и МОЭСК_с 2010 года_14.04.2009_со сглаж_version 3.0_без ФСК_реестр объектов ЕНЭС" xfId="1151"/>
    <cellStyle name="_Расчет амортизации-ОТПРАВКА" xfId="1152"/>
    <cellStyle name="_Расчет амортизации-ОТПРАВКА 2" xfId="1153"/>
    <cellStyle name="_Расчет ВВ подстанций" xfId="1154"/>
    <cellStyle name="_Расчет ВВ подстанций 2" xfId="1155"/>
    <cellStyle name="_Расчет ВЛ таб.формата 12 рыба" xfId="1156"/>
    <cellStyle name="_Расчет ВЛ таб.формата 12 рыба 2" xfId="1157"/>
    <cellStyle name="_Расчет ВЛ таб.формата 12 рыба_Аморт+коэф1 08 04 08" xfId="1158"/>
    <cellStyle name="_Расчет ВЛ таб.формата 12 рыба_Аморт+коэф1 08 04 08 2" xfId="1159"/>
    <cellStyle name="_Расчет ВЛ таб.формата 12 рыба_ДУИ_РИТ" xfId="1160"/>
    <cellStyle name="_Расчет ВЛ таб.формата 12 рыба_ДУИ_РИТ 2" xfId="1161"/>
    <cellStyle name="_Расчет ВЛ таб.формата 12 рыба_ДУИ_РИТ2" xfId="1162"/>
    <cellStyle name="_Расчет ВЛ таб.формата 12 рыба_ДУИ_РИТ2 2" xfId="1163"/>
    <cellStyle name="_Расчет ВЛ таб.формата 12 рыба_ИспАппарат" xfId="1164"/>
    <cellStyle name="_Расчет ВЛ таб.формата 12 рыба_ИспАппарат 2" xfId="1165"/>
    <cellStyle name="_Расчет ВЛ таб.формата 12 рыба_СЭС_010107" xfId="1166"/>
    <cellStyle name="_Расчет ВЛ таб.формата 12 рыба_СЭС_010107 2" xfId="1167"/>
    <cellStyle name="_Расчет ВЛ таб.формата 12 рыба_ТАЛ ЭС 01_01_2007" xfId="1168"/>
    <cellStyle name="_Расчет ВЛ таб.формата 12 рыба_ТАЛ ЭС 01_01_2007 2" xfId="1169"/>
    <cellStyle name="_расчет для выпадающих" xfId="1170"/>
    <cellStyle name="_расчет для выпадающих 2" xfId="1171"/>
    <cellStyle name="_расчет КЭ по предельнику" xfId="1172"/>
    <cellStyle name="_расчет КЭ по предельнику 2" xfId="1173"/>
    <cellStyle name="_Расчет ожидаемой выручки 2010" xfId="1174"/>
    <cellStyle name="_Расчет ожидаемой выручки 2010 2" xfId="1175"/>
    <cellStyle name="_Расчет по RAB корректировка НВВ 2011 АЭ" xfId="1176"/>
    <cellStyle name="_Расчет по RAB корректировка НВВ 2011 АЭ 2" xfId="1177"/>
    <cellStyle name="_Расчет по RAB корректировка НВВ 2011 АЭ_Лист1" xfId="1178"/>
    <cellStyle name="_Расчет по RAB корректировка НВВ 2011 АЭ_Лист1 2" xfId="1179"/>
    <cellStyle name="_Расчет по ФСК 2009 Кириченко" xfId="1180"/>
    <cellStyle name="_Расчет под  Заключение-Самара" xfId="1181"/>
    <cellStyle name="_Расчет под  Заключение-Самара 2" xfId="1182"/>
    <cellStyle name="_Расчет тарифов на 2010 год (с учетом арендов. сетей)." xfId="1183"/>
    <cellStyle name="_Расчет тарифов на 2010 год (с учетом арендов. сетей). 2" xfId="1184"/>
    <cellStyle name="_Расчет_конечные тарифы_2010г " xfId="1185"/>
    <cellStyle name="_Расчет_конечные тарифы_2010г  2" xfId="1186"/>
    <cellStyle name="_Расшифровка по приоритетам_МРСК 2" xfId="1187"/>
    <cellStyle name="_Расшифровка по приоритетам_МРСК 2 2" xfId="1188"/>
    <cellStyle name="_расшифровки" xfId="1189"/>
    <cellStyle name="_реестр" xfId="1190"/>
    <cellStyle name="_реестр 2" xfId="1191"/>
    <cellStyle name="_реестр_Лист1" xfId="1192"/>
    <cellStyle name="_реестр_Лист1 2" xfId="1193"/>
    <cellStyle name="_Результаты расчета" xfId="1194"/>
    <cellStyle name="_Ростов НВВ на 2010-2014" xfId="1195"/>
    <cellStyle name="_Ростов НВВ на 2010-2014 2" xfId="1196"/>
    <cellStyle name="_Ростов НВВ на 2010-2014_Лист1" xfId="1197"/>
    <cellStyle name="_Ростов НВВ на 2010-2014_Лист1 2" xfId="1198"/>
    <cellStyle name="_РТ СК-регионы 2010-2014 131009 (1)" xfId="1199"/>
    <cellStyle name="_РТ СК-регионы 2010-2014 131009 (1) 2" xfId="1200"/>
    <cellStyle name="_РТ СК-регионы 2010-2014 для Зел макета" xfId="1201"/>
    <cellStyle name="_РТ СК-регионы 2010-2014 для Зел макета 2" xfId="1202"/>
    <cellStyle name="_РупушеваНА. Фактические данные" xfId="1203"/>
    <cellStyle name="_РЭ_RAB_продление_28_09_10 _новаяИПР" xfId="1204"/>
    <cellStyle name="_РЭ_ИПР 2010-2012 БЕЗ ЗАЕМНЫХ СРЕДСТВ (27 07 2009) снижено ТП (БКС)" xfId="1205"/>
    <cellStyle name="_РЭ_ИПР 2010-2012 БЕЗ ЗАЕМНЫХ СРЕДСТВ (27 07 2009) снижено ТП (БКС) 2" xfId="1206"/>
    <cellStyle name="_Сб-macro 2020" xfId="1207"/>
    <cellStyle name="_Сб-macro 2020 2" xfId="1208"/>
    <cellStyle name="_сбыты по Населению 2008 (данные РЭК)" xfId="1209"/>
    <cellStyle name="_сбыты по Населению 2008 (данные РЭК) 2" xfId="1210"/>
    <cellStyle name="_Свод по ИПР (2)" xfId="1211"/>
    <cellStyle name="_Свод по ИПР (2) 2" xfId="1212"/>
    <cellStyle name="_Свод по ИПР (2)_Новая инструкция1_фст" xfId="1213"/>
    <cellStyle name="_Свод по ИПР (2)_Новая инструкция1_фст 2" xfId="1214"/>
    <cellStyle name="_Свод по ИПР (2)_реестр объектов ЕНЭС" xfId="1215"/>
    <cellStyle name="_Свод по ИПР (2)_реестр объектов ЕНЭС 2" xfId="1216"/>
    <cellStyle name="_Свод селектор_рассылка" xfId="1217"/>
    <cellStyle name="_Свод селектор_рассылка 2" xfId="1218"/>
    <cellStyle name="_Сводная инвестпрограмма 2007-1" xfId="1219"/>
    <cellStyle name="_Сергееву_тех х-ки_18.11" xfId="1220"/>
    <cellStyle name="_Сергееву_тех х-ки_18.11 2" xfId="1221"/>
    <cellStyle name="_Склад к рассылке 22082000" xfId="1222"/>
    <cellStyle name="_Смета по тарифам свод 07" xfId="1223"/>
    <cellStyle name="_смета расходов по версии ФСТ от 26.09.06 - Звержанская" xfId="1224"/>
    <cellStyle name="_смета расходов по версии ФСТ от 26.09.06 - Звержанская 2" xfId="1225"/>
    <cellStyle name="_СМЕТЫ 2005 2006 2007" xfId="1226"/>
    <cellStyle name="_СМЕТЫ 2005 2006 2007 2" xfId="1227"/>
    <cellStyle name="_СН" xfId="1228"/>
    <cellStyle name="_Снижение ТМЦ  Z (2) (2)" xfId="1229"/>
    <cellStyle name="_СО 2006-2010  Прил1-1 (Дубинину)" xfId="1230"/>
    <cellStyle name="_СО 2006-2010  Прил1-1 (Дубинину) 2" xfId="1231"/>
    <cellStyle name="_Согласования_0810_final" xfId="1232"/>
    <cellStyle name="_Согласования_0810_final 2" xfId="1233"/>
    <cellStyle name="_Согласования_0810_final_Лист1" xfId="1234"/>
    <cellStyle name="_Согласования_0810_final_Лист1 2" xfId="1235"/>
    <cellStyle name="_Справка по забалансу по лизингу" xfId="1236"/>
    <cellStyle name="_Справка по забалансу по лизингу 2" xfId="1237"/>
    <cellStyle name="_Справочник затрат_ЛХ_20.10.05" xfId="1238"/>
    <cellStyle name="_Справочник затрат_ЛХ_20.10.05 2" xfId="1239"/>
    <cellStyle name="_СР_2009_кор.план_факт 4мес+физ5" xfId="16213"/>
    <cellStyle name="_СР_new" xfId="16214"/>
    <cellStyle name="_СР_план 2009_покварт" xfId="16215"/>
    <cellStyle name="_СР_форм" xfId="16216"/>
    <cellStyle name="_СтавФ_в Лист Согласования 06.10.09" xfId="1240"/>
    <cellStyle name="_СтавФ_в Лист Согласования 06.10.09 2" xfId="1241"/>
    <cellStyle name="_Страхов имущества 26.05.09" xfId="16217"/>
    <cellStyle name="_Страхование имущества(для тарифа 2010)" xfId="16218"/>
    <cellStyle name="_Страхование имущества(для тарифа 2010)_Книга1" xfId="16219"/>
    <cellStyle name="_Страхование имущества(для тарифа 2010)_Приложение_3(1)   Часть 1   1 кв 2009г" xfId="16220"/>
    <cellStyle name="_СТРАХОВАНИЕ факт 9 мес.ИД+расч.ПО+план 4 кв. 16.10.08" xfId="1242"/>
    <cellStyle name="_Структура ИП-2008 ЛО-25 03 08" xfId="16221"/>
    <cellStyle name="_счета 2008 оплаченные в 2007г " xfId="1243"/>
    <cellStyle name="_счета 2008 оплаченные в 2007г  2" xfId="1244"/>
    <cellStyle name="_таб.4-5 Указ._84-У" xfId="16222"/>
    <cellStyle name="_Табл П2-5 (вар18-10-2006)" xfId="1245"/>
    <cellStyle name="_Табл П2-5 (вар18-10-2006) 2" xfId="1246"/>
    <cellStyle name="_Табл. 17 СПБ и ЛО" xfId="16223"/>
    <cellStyle name="_Таблица № П 1 20 3" xfId="1247"/>
    <cellStyle name="_Таблица № П 1 20 3 2" xfId="1248"/>
    <cellStyle name="_таблицы для расчетов28-04-08_2006-2009_прибыль корр_по ИА" xfId="1249"/>
    <cellStyle name="_таблицы для расчетов28-04-08_2006-2009_прибыль корр_по ИА 2" xfId="1250"/>
    <cellStyle name="_таблицы для расчетов28-04-08_2006-2009_прибыль корр_по ИА_Лист1" xfId="1251"/>
    <cellStyle name="_таблицы для расчетов28-04-08_2006-2009_прибыль корр_по ИА_Лист1 2" xfId="1252"/>
    <cellStyle name="_таблицы для расчетов28-04-08_2006-2009_прибыль корр_по ИА_Новая инструкция1_фст" xfId="1253"/>
    <cellStyle name="_таблицы для расчетов28-04-08_2006-2009_прибыль корр_по ИА_Новая инструкция1_фст 2" xfId="1254"/>
    <cellStyle name="_таблицы для расчетов28-04-08_2006-2009_прибыль корр_по ИА_реестр объектов ЕНЭС" xfId="1255"/>
    <cellStyle name="_таблицы для расчетов28-04-08_2006-2009_прибыль корр_по ИА_реестр объектов ЕНЭС 2" xfId="1256"/>
    <cellStyle name="_таблицы для расчетов28-04-08_2006-2009с ИА" xfId="1257"/>
    <cellStyle name="_таблицы для расчетов28-04-08_2006-2009с ИА 2" xfId="1258"/>
    <cellStyle name="_таблицы для расчетов28-04-08_2006-2009с ИА_Лист1" xfId="1259"/>
    <cellStyle name="_таблицы для расчетов28-04-08_2006-2009с ИА_Лист1 2" xfId="1260"/>
    <cellStyle name="_таблицы для расчетов28-04-08_2006-2009с ИА_Новая инструкция1_фст" xfId="1261"/>
    <cellStyle name="_таблицы для расчетов28-04-08_2006-2009с ИА_Новая инструкция1_фст 2" xfId="1262"/>
    <cellStyle name="_таблицы для расчетов28-04-08_2006-2009с ИА_реестр объектов ЕНЭС" xfId="1263"/>
    <cellStyle name="_таблицы для расчетов28-04-08_2006-2009с ИА_реестр объектов ЕНЭС 2" xfId="1264"/>
    <cellStyle name="_Тариф 2009 год П 1.15. Энергосбыт_3" xfId="1265"/>
    <cellStyle name="_Тариф 2009 год П 1.15. Энергосбыт_3 2" xfId="1266"/>
    <cellStyle name="_Тариф ИПР ИнФ 2010-2014" xfId="1267"/>
    <cellStyle name="_Тариф ИПР ИнФ 2010-2014 2" xfId="1268"/>
    <cellStyle name="_Тариф ИПР КБФ 2010-2014" xfId="1269"/>
    <cellStyle name="_Тариф ИПР КБФ 2010-2014 2" xfId="1270"/>
    <cellStyle name="_Тариф ИПР КЧФ 2010-2014" xfId="1271"/>
    <cellStyle name="_Тариф ИПР КЧФ 2010-2014 2" xfId="1272"/>
    <cellStyle name="_Тариф ИПР СОФ 2010-2014" xfId="1273"/>
    <cellStyle name="_Тариф ИПР СОФ 2010-2014 2" xfId="1274"/>
    <cellStyle name="_Тарифы 2011-2015 разбивка" xfId="1275"/>
    <cellStyle name="_Тарифы 2011-2015 разбивка 2" xfId="1276"/>
    <cellStyle name="_ТТ_ТН_РВ_ОПН_УПВЧ" xfId="1277"/>
    <cellStyle name="_ТЭП по планированию доходов на передачу ээ" xfId="16224"/>
    <cellStyle name="_ТЭП по планированию доходов на передачу ээ_Книга1" xfId="16225"/>
    <cellStyle name="_ТЭП по планированию доходов на передачу ээ_Приложение_3(1)   Часть 1   1 кв 2009г" xfId="16226"/>
    <cellStyle name="_ТЭП формат" xfId="16227"/>
    <cellStyle name="_ТЭП формат_Книга1" xfId="16228"/>
    <cellStyle name="_ТЭП формат_Приложение_3(1)   Часть 1   1 кв 2009г" xfId="16229"/>
    <cellStyle name="_Удмуртэнерго 04 3+2+2" xfId="1278"/>
    <cellStyle name="_Удмуртэнерго 04 3+2+2 2" xfId="1279"/>
    <cellStyle name="_Узлы учета_10.08" xfId="1280"/>
    <cellStyle name="_Узлы учета_10.08 2" xfId="1281"/>
    <cellStyle name="_Урал Отчёт за 2009 год (готовые форматы по  977)" xfId="1282"/>
    <cellStyle name="_Урал Отчёт за 2009 год (готовые форматы по  977) 2" xfId="1283"/>
    <cellStyle name="_ФЗП ТАРИФ 2006 в РЭК 2 216" xfId="1284"/>
    <cellStyle name="_ФЗП ТАРИФ 2006 в РЭК 2 216 2" xfId="1285"/>
    <cellStyle name="_ФЗП ТАРИФ 2006 в РЭК 2 216 2 2" xfId="1286"/>
    <cellStyle name="_ФЗП ТАРИФ 2006 в РЭК 2 216 3" xfId="1287"/>
    <cellStyle name="_Фина план на 2007 год (ФО)" xfId="1288"/>
    <cellStyle name="_Фина план на 2007 год (ФО) 2" xfId="1289"/>
    <cellStyle name="_Форма 6  РТК.xls(отчет по Адр пр. ЛО)" xfId="1290"/>
    <cellStyle name="_Форма 6  РТК.xls(отчет по Адр пр. ЛО) 2" xfId="1291"/>
    <cellStyle name="_Форма 6  РТК.xls(отчет по Адр пр. ЛО)_Книга1" xfId="16230"/>
    <cellStyle name="_Форма 6  РТК.xls(отчет по Адр пр. ЛО)_Новая инструкция1_фст" xfId="1292"/>
    <cellStyle name="_Форма 6  РТК.xls(отчет по Адр пр. ЛО)_Новая инструкция1_фст 2" xfId="1293"/>
    <cellStyle name="_Форма 6  РТК.xls(отчет по Адр пр. ЛО)_Приложение_3(1)   Часть 1   1 кв 2009г" xfId="16231"/>
    <cellStyle name="_Форма 6  РТК.xls(отчет по Адр пр. ЛО)_реестр объектов ЕНЭС" xfId="1294"/>
    <cellStyle name="_Форма 6  РТК.xls(отчет по Адр пр. ЛО)_реестр объектов ЕНЭС 2" xfId="1295"/>
    <cellStyle name="_Форма для представления предложений по заявл мощности" xfId="1296"/>
    <cellStyle name="_Форма исх." xfId="1297"/>
    <cellStyle name="_Форма исх. 2" xfId="1298"/>
    <cellStyle name="_форма П1.30 для УРТ" xfId="1299"/>
    <cellStyle name="_форма П1.30 для УРТ 2" xfId="1300"/>
    <cellStyle name="_ФОРМАТ БДР  новый  BDR 151208" xfId="1301"/>
    <cellStyle name="_Формат ДПН (предложения ФСК) 01.02.08г. Сравнение" xfId="1302"/>
    <cellStyle name="_Формат ДПН (предложения ФСК) 01.02.08г. Сравнение_Книга1" xfId="16232"/>
    <cellStyle name="_Формат ДПН (предложения ФСК) 01.02.08г. Сравнение_Приложение_3(1)   Часть 1   1 кв 2009г" xfId="16233"/>
    <cellStyle name="_Формат НВВ 2010 г (мой)" xfId="1303"/>
    <cellStyle name="_Формат НВВ 2010 г (мой) 2" xfId="1304"/>
    <cellStyle name="_Формат НВВ 2010_постатейно" xfId="1305"/>
    <cellStyle name="_Формат НВВ 2010_постатейно 2" xfId="1306"/>
    <cellStyle name="_Формат НВВ 2011г." xfId="1307"/>
    <cellStyle name="_Формат НВВ 2011г. 2" xfId="1308"/>
    <cellStyle name="_ФОРМАТ ПЛАНА ИД НА  2009 год" xfId="1309"/>
    <cellStyle name="_Формат по выпадающим" xfId="1310"/>
    <cellStyle name="_Формат по выпадающим 2" xfId="1311"/>
    <cellStyle name="_Формат разбивки по МРСК_РСК" xfId="1312"/>
    <cellStyle name="_Формат разбивки по МРСК_РСК 2" xfId="1313"/>
    <cellStyle name="_Формат разбивки по МРСК_РСК_Лист1" xfId="1314"/>
    <cellStyle name="_Формат разбивки по МРСК_РСК_Лист1 2" xfId="1315"/>
    <cellStyle name="_Формат разбивки по МРСК_РСК_Новая инструкция1_фст" xfId="1316"/>
    <cellStyle name="_Формат разбивки по МРСК_РСК_Новая инструкция1_фст 2" xfId="1317"/>
    <cellStyle name="_Формат разбивки по МРСК_РСК_реестр объектов ЕНЭС" xfId="1318"/>
    <cellStyle name="_Формат разбивки по МРСК_РСК_реестр объектов ЕНЭС 2" xfId="1319"/>
    <cellStyle name="_Формат расчета амортизации" xfId="16234"/>
    <cellStyle name="_Формат расчета амортизации (факт 1 кв., план 2-4 кв.)" xfId="16235"/>
    <cellStyle name="_Формат расчета амортизации (факт 1 кв., план 2-4 кв.)_город" xfId="16236"/>
    <cellStyle name="_Формат расчета амортизации (факт 1 кв., план 2-4 кв.)_область" xfId="16237"/>
    <cellStyle name="_Формат расчета амортизации_Книга1" xfId="16238"/>
    <cellStyle name="_Формат расчета амортизации_Приложение_3(1)   Часть 1   1 кв 2009г" xfId="16239"/>
    <cellStyle name="_Формат расчета налога на имущество" xfId="16240"/>
    <cellStyle name="_Формат_для Согласования" xfId="1320"/>
    <cellStyle name="_Формат_для Согласования 2" xfId="1321"/>
    <cellStyle name="_Формат_для Согласования_Лист1" xfId="1322"/>
    <cellStyle name="_Формат_для Согласования_Лист1 2" xfId="1323"/>
    <cellStyle name="_Формат_для Согласования_Новая инструкция1_фст" xfId="1324"/>
    <cellStyle name="_Формат_для Согласования_Новая инструкция1_фст 2" xfId="1325"/>
    <cellStyle name="_Формат_Сводный для согласования" xfId="1326"/>
    <cellStyle name="_Формат_Сводный для согласования 2" xfId="1327"/>
    <cellStyle name="_Формат_Сводный для согласования_Лист1" xfId="1328"/>
    <cellStyle name="_Формат_Сводный для согласования_Лист1 2" xfId="1329"/>
    <cellStyle name="_Формат-РСК_2007_12 02 06_м" xfId="1330"/>
    <cellStyle name="_Формат-РСК_2007_12 02 06_м_Книга1" xfId="16241"/>
    <cellStyle name="_Формат-РСК_2007_12 02 06_м_Приложение_3(1)   Часть 1   1 кв 2009г" xfId="16242"/>
    <cellStyle name="_Форматы УУ_12 _1_1_1_1" xfId="16243"/>
    <cellStyle name="_Форматы УУ_12 _1_1_1_1_Книга1" xfId="16244"/>
    <cellStyle name="_Форматы УУ_12 _1_1_1_1_Приложение_3(1)   Часть 1   1 кв 2009г" xfId="16245"/>
    <cellStyle name="_Форматы УУ_резерв" xfId="16246"/>
    <cellStyle name="_Форматы УУ_резерв_Книга1" xfId="16247"/>
    <cellStyle name="_Форматы УУ_резерв_Приложение_3(1)   Часть 1   1 кв 2009г" xfId="16248"/>
    <cellStyle name="_Формирование тарифа на 2010 год с замечаниями" xfId="1331"/>
    <cellStyle name="_Формирование тарифа на 2010 год с замечаниями 2" xfId="1332"/>
    <cellStyle name="_Формы № 1,2-1,2-2,4,5 ЭТС" xfId="1333"/>
    <cellStyle name="_Формы № 1,2-1,2-2,4,5 ЭТС 2" xfId="1334"/>
    <cellStyle name="_формы Ленэнерго -изменения2" xfId="16249"/>
    <cellStyle name="_формы Ленэнерго -изменения2_Книга1" xfId="16250"/>
    <cellStyle name="_формы Ленэнерго -изменения2_Приложение_3(1)   Часть 1   1 кв 2009г" xfId="16251"/>
    <cellStyle name="_формы технические 1,2-1,2-2,4,5Vfinal" xfId="1335"/>
    <cellStyle name="_формы технические 1,2-1,2-2,4,5Vfinal 2" xfId="1336"/>
    <cellStyle name="_ФП К" xfId="1337"/>
    <cellStyle name="_ФП К 2" xfId="1338"/>
    <cellStyle name="_ФП К_к ФСТ" xfId="1339"/>
    <cellStyle name="_ФП К_к ФСТ 2" xfId="1340"/>
    <cellStyle name="_фск, выручка, потери" xfId="16252"/>
    <cellStyle name="_фск, выручка, потери_Книга1" xfId="16253"/>
    <cellStyle name="_фск, выручка, потери_Приложение_3(1)   Часть 1   1 кв 2009г" xfId="16254"/>
    <cellStyle name="_ФСТ-2007-отправка-сентябрь ИСТОЧНИКИ" xfId="1341"/>
    <cellStyle name="_ФСТ-2007-отправка-сентябрь ИСТОЧНИКИ 2" xfId="1342"/>
    <cellStyle name="_ХОЛДИНГ_МРСК_09 10 2008" xfId="1343"/>
    <cellStyle name="_ХОЛДИНГ_МРСК_09 10 2008 2" xfId="1344"/>
    <cellStyle name="_ХХ" xfId="1345"/>
    <cellStyle name="_ХХХ Прил 2 Формы бюджетных документов 2007" xfId="1346"/>
    <cellStyle name="_ХХХ Прил 2 Формы бюджетных документов 2007 2" xfId="1347"/>
    <cellStyle name="_ЦПУ Логистика МТО 3 квартал" xfId="1348"/>
    <cellStyle name="_Чек" xfId="16255"/>
    <cellStyle name="_экон.форм-т ВО 1 с разбивкой" xfId="1349"/>
    <cellStyle name="_экон.форм-т ВО 1 с разбивкой 2" xfId="1350"/>
    <cellStyle name="_экон.форм-т ВО 1 с разбивкой_Новая инструкция1_фст" xfId="1351"/>
    <cellStyle name="_экон.форм-т ВО 1 с разбивкой_Новая инструкция1_фст 2" xfId="1352"/>
    <cellStyle name="’К‰Э [0.00]" xfId="1353"/>
    <cellStyle name="’ћѓћ‚›‰" xfId="1354"/>
    <cellStyle name="’ћѓћ‚›‰ 2" xfId="1355"/>
    <cellStyle name="’ћѓћ‚›‰ 2 2" xfId="1356"/>
    <cellStyle name="’ћѓћ‚›‰ 2 2 2" xfId="1357"/>
    <cellStyle name="’ћѓћ‚›‰ 2 3" xfId="1358"/>
    <cellStyle name="’ћѓћ‚›‰ 2 3 2" xfId="1359"/>
    <cellStyle name="’ћѓћ‚›‰ 2 4" xfId="1360"/>
    <cellStyle name="’ћѓћ‚›‰ 3" xfId="1361"/>
    <cellStyle name="’ћѓћ‚›‰ 3 2" xfId="1362"/>
    <cellStyle name="’ћѓћ‚›‰ 3 2 2" xfId="1363"/>
    <cellStyle name="’ћѓћ‚›‰ 3 3" xfId="1364"/>
    <cellStyle name="’ћѓћ‚›‰ 3 3 2" xfId="1365"/>
    <cellStyle name="’ћѓћ‚›‰ 3 4" xfId="1366"/>
    <cellStyle name="’ћѓћ‚›‰ 4" xfId="1367"/>
    <cellStyle name="’ћѓћ‚›‰ 4 2" xfId="1368"/>
    <cellStyle name="’ћѓћ‚›‰ 4 2 2" xfId="1369"/>
    <cellStyle name="’ћѓћ‚›‰ 4 3" xfId="1370"/>
    <cellStyle name="’ћѓћ‚›‰ 4 3 2" xfId="1371"/>
    <cellStyle name="’ћѓћ‚›‰ 4 4" xfId="1372"/>
    <cellStyle name="’ћѓћ‚›‰ 5" xfId="1373"/>
    <cellStyle name="’ћѓћ‚›‰ 5 2" xfId="1374"/>
    <cellStyle name="’ћѓћ‚›‰ 6" xfId="1375"/>
    <cellStyle name="’ћѓћ‚›‰ 6 2" xfId="1376"/>
    <cellStyle name="’ћѓћ‚›‰ 7" xfId="1377"/>
    <cellStyle name="’ћѓћ‚›‰_НВВ 2014 год  по заявкам" xfId="16003"/>
    <cellStyle name="”€ќђќ‘ћ‚›‰" xfId="1378"/>
    <cellStyle name="”€ќђќ‘ћ‚›‰ 2" xfId="1379"/>
    <cellStyle name="”€ќђќ‘ћ‚›‰ 2 2" xfId="1380"/>
    <cellStyle name="”€ќђќ‘ћ‚›‰ 3" xfId="1381"/>
    <cellStyle name="”€Љ‘€ђЋ‚ЂЌЌ›‰" xfId="1382"/>
    <cellStyle name="”€Љ‘€ђЋ‚ЂЌЌ›‰ 2" xfId="1383"/>
    <cellStyle name="”ќђќ‘ћ‚›‰" xfId="1384"/>
    <cellStyle name="”ќђќ‘ћ‚›‰ 2" xfId="1385"/>
    <cellStyle name="”ќђќ‘ћ‚›‰ 2 2" xfId="1386"/>
    <cellStyle name="”ќђќ‘ћ‚›‰ 2 3" xfId="1387"/>
    <cellStyle name="”ќђќ‘ћ‚›‰ 3" xfId="1388"/>
    <cellStyle name="”ќђќ‘ћ‚›‰ 4" xfId="1389"/>
    <cellStyle name="”ќђќ‘ћ‚›‰ 5" xfId="16256"/>
    <cellStyle name="”ќђќ‘ћ‚›‰_НВВ 2014 год  по заявкам" xfId="16004"/>
    <cellStyle name="”љ‘ђћ‚ђќќ›‰" xfId="1390"/>
    <cellStyle name="”љ‘ђћ‚ђќќ›‰ 2" xfId="1391"/>
    <cellStyle name="”љ‘ђћ‚ђќќ›‰ 2 2" xfId="1392"/>
    <cellStyle name="”љ‘ђћ‚ђќќ›‰ 2 3" xfId="1393"/>
    <cellStyle name="”љ‘ђћ‚ђќќ›‰ 3" xfId="1394"/>
    <cellStyle name="”љ‘ђћ‚ђќќ›‰ 4" xfId="1395"/>
    <cellStyle name="”љ‘ђћ‚ђќќ›‰ 5" xfId="16257"/>
    <cellStyle name="”љ‘ђћ‚ђќќ›‰_НВВ 2014 год  по заявкам" xfId="16005"/>
    <cellStyle name="„…ќ…†ќ›‰" xfId="1396"/>
    <cellStyle name="„…ќ…†ќ›‰ 2" xfId="1397"/>
    <cellStyle name="„…ќ…†ќ›‰ 2 2" xfId="1398"/>
    <cellStyle name="„…ќ…†ќ›‰ 2 3" xfId="1399"/>
    <cellStyle name="„…ќ…†ќ›‰ 3" xfId="1400"/>
    <cellStyle name="„…ќ…†ќ›‰ 4" xfId="1401"/>
    <cellStyle name="„…ќ…†ќ›‰ 5" xfId="16258"/>
    <cellStyle name="„…ќ…†ќ›‰_НВВ 2014 год  по заявкам" xfId="16006"/>
    <cellStyle name="„ђ’ђ" xfId="1402"/>
    <cellStyle name="„ђ’ђ 2" xfId="1403"/>
    <cellStyle name="‡ђѓћ‹ћ‚ћљ1" xfId="1404"/>
    <cellStyle name="‡ђѓћ‹ћ‚ћљ1 2" xfId="1405"/>
    <cellStyle name="‡ђѓћ‹ћ‚ћљ1 2 2" xfId="1406"/>
    <cellStyle name="‡ђѓћ‹ћ‚ћљ1 3" xfId="1407"/>
    <cellStyle name="‡ђѓћ‹ћ‚ћљ1 3 2" xfId="1408"/>
    <cellStyle name="‡ђѓћ‹ћ‚ћљ1 4" xfId="1409"/>
    <cellStyle name="‡ђѓћ‹ћ‚ћљ1 4 2" xfId="1410"/>
    <cellStyle name="‡ђѓћ‹ћ‚ћљ1 5" xfId="1411"/>
    <cellStyle name="‡ђѓћ‹ћ‚ћљ1_НВВ 2014 год  по заявкам" xfId="16007"/>
    <cellStyle name="‡ђѓћ‹ћ‚ћљ2" xfId="1412"/>
    <cellStyle name="‡ђѓћ‹ћ‚ћљ2 2" xfId="1413"/>
    <cellStyle name="‡ђѓћ‹ћ‚ћљ2 2 2" xfId="1414"/>
    <cellStyle name="‡ђѓћ‹ћ‚ћљ2 3" xfId="1415"/>
    <cellStyle name="‡ђѓћ‹ћ‚ћљ2 3 2" xfId="1416"/>
    <cellStyle name="‡ђѓћ‹ћ‚ћљ2 4" xfId="1417"/>
    <cellStyle name="‡ђѓћ‹ћ‚ћљ2 4 2" xfId="1418"/>
    <cellStyle name="‡ђѓћ‹ћ‚ћљ2 5" xfId="1419"/>
    <cellStyle name="‡ђѓћ‹ћ‚ћљ2_НВВ 2014 год  по заявкам" xfId="16008"/>
    <cellStyle name="€’ћѓћ‚›‰" xfId="1420"/>
    <cellStyle name="€’ћѓћ‚›‰ 2" xfId="1421"/>
    <cellStyle name="€’ћѓћ‚›‰ 2 2" xfId="1422"/>
    <cellStyle name="€’ћѓћ‚›‰ 3" xfId="1423"/>
    <cellStyle name="€’ћѓћ‚›‰ 3 2" xfId="1424"/>
    <cellStyle name="€’ћѓћ‚›‰ 4" xfId="1425"/>
    <cellStyle name="0,00;0;" xfId="1426"/>
    <cellStyle name="1" xfId="1427"/>
    <cellStyle name="1 2" xfId="1428"/>
    <cellStyle name="1Normal" xfId="1429"/>
    <cellStyle name="1Normal 2" xfId="1430"/>
    <cellStyle name="1Outputbox1" xfId="1431"/>
    <cellStyle name="1Outputbox1 2" xfId="1432"/>
    <cellStyle name="1Outputbox1 2 2" xfId="1433"/>
    <cellStyle name="1Outputbox1 3" xfId="1434"/>
    <cellStyle name="1Outputbox1 3 2" xfId="1435"/>
    <cellStyle name="1Outputbox1 4" xfId="1436"/>
    <cellStyle name="1Outputbox2" xfId="1437"/>
    <cellStyle name="1Outputbox2 2" xfId="1438"/>
    <cellStyle name="1Outputheader" xfId="1439"/>
    <cellStyle name="1Outputheader 2" xfId="1440"/>
    <cellStyle name="1Outputheader 2 2" xfId="1441"/>
    <cellStyle name="1Outputheader 3" xfId="1442"/>
    <cellStyle name="1Outputheader 3 2" xfId="1443"/>
    <cellStyle name="1Outputheader 4" xfId="1444"/>
    <cellStyle name="1Outputheader2" xfId="1445"/>
    <cellStyle name="1Outputheader2 2" xfId="1446"/>
    <cellStyle name="1Outputsubtitle" xfId="1447"/>
    <cellStyle name="1Outputsubtitle 2" xfId="1448"/>
    <cellStyle name="1Outputtitle" xfId="1449"/>
    <cellStyle name="1Outputtitle 2" xfId="1450"/>
    <cellStyle name="1Profileheader" xfId="1451"/>
    <cellStyle name="1Profileheader 2" xfId="1452"/>
    <cellStyle name="1Profilelowerbox" xfId="1453"/>
    <cellStyle name="1Profilelowerbox 2" xfId="1454"/>
    <cellStyle name="1Profilesubheader" xfId="1455"/>
    <cellStyle name="1Profilesubheader 2" xfId="1456"/>
    <cellStyle name="1Profiletitle" xfId="1457"/>
    <cellStyle name="1Profiletitle 2" xfId="1458"/>
    <cellStyle name="1Profiletopbox" xfId="1459"/>
    <cellStyle name="1Profiletopbox 2" xfId="1460"/>
    <cellStyle name="2" xfId="1461"/>
    <cellStyle name="2 2" xfId="1462"/>
    <cellStyle name="20% - Accent1" xfId="1463"/>
    <cellStyle name="20% - Accent1 10" xfId="1464"/>
    <cellStyle name="20% - Accent1 11" xfId="1465"/>
    <cellStyle name="20% - Accent1 12" xfId="1466"/>
    <cellStyle name="20% - Accent1 13" xfId="1467"/>
    <cellStyle name="20% - Accent1 14" xfId="1468"/>
    <cellStyle name="20% - Accent1 2" xfId="1469"/>
    <cellStyle name="20% - Accent1 2 2" xfId="1470"/>
    <cellStyle name="20% - Accent1 3" xfId="1471"/>
    <cellStyle name="20% - Accent1 3 2" xfId="1472"/>
    <cellStyle name="20% - Accent1 4" xfId="1473"/>
    <cellStyle name="20% - Accent1 5" xfId="1474"/>
    <cellStyle name="20% - Accent1 6" xfId="1475"/>
    <cellStyle name="20% - Accent1 7" xfId="1476"/>
    <cellStyle name="20% - Accent1 8" xfId="1477"/>
    <cellStyle name="20% - Accent1 9" xfId="1478"/>
    <cellStyle name="20% - Accent1_46EE.2011(v1.0)" xfId="1479"/>
    <cellStyle name="20% - Accent2" xfId="1480"/>
    <cellStyle name="20% - Accent2 10" xfId="1481"/>
    <cellStyle name="20% - Accent2 11" xfId="1482"/>
    <cellStyle name="20% - Accent2 12" xfId="1483"/>
    <cellStyle name="20% - Accent2 13" xfId="1484"/>
    <cellStyle name="20% - Accent2 14" xfId="1485"/>
    <cellStyle name="20% - Accent2 2" xfId="1486"/>
    <cellStyle name="20% - Accent2 2 2" xfId="1487"/>
    <cellStyle name="20% - Accent2 3" xfId="1488"/>
    <cellStyle name="20% - Accent2 3 2" xfId="1489"/>
    <cellStyle name="20% - Accent2 4" xfId="1490"/>
    <cellStyle name="20% - Accent2 5" xfId="1491"/>
    <cellStyle name="20% - Accent2 6" xfId="1492"/>
    <cellStyle name="20% - Accent2 7" xfId="1493"/>
    <cellStyle name="20% - Accent2 8" xfId="1494"/>
    <cellStyle name="20% - Accent2 9" xfId="1495"/>
    <cellStyle name="20% - Accent2_46EE.2011(v1.0)" xfId="1496"/>
    <cellStyle name="20% - Accent3" xfId="1497"/>
    <cellStyle name="20% - Accent3 10" xfId="1498"/>
    <cellStyle name="20% - Accent3 11" xfId="1499"/>
    <cellStyle name="20% - Accent3 12" xfId="1500"/>
    <cellStyle name="20% - Accent3 13" xfId="1501"/>
    <cellStyle name="20% - Accent3 14" xfId="1502"/>
    <cellStyle name="20% - Accent3 2" xfId="1503"/>
    <cellStyle name="20% - Accent3 2 2" xfId="1504"/>
    <cellStyle name="20% - Accent3 3" xfId="1505"/>
    <cellStyle name="20% - Accent3 3 2" xfId="1506"/>
    <cellStyle name="20% - Accent3 4" xfId="1507"/>
    <cellStyle name="20% - Accent3 5" xfId="1508"/>
    <cellStyle name="20% - Accent3 6" xfId="1509"/>
    <cellStyle name="20% - Accent3 7" xfId="1510"/>
    <cellStyle name="20% - Accent3 8" xfId="1511"/>
    <cellStyle name="20% - Accent3 9" xfId="1512"/>
    <cellStyle name="20% - Accent3_46EE.2011(v1.0)" xfId="1513"/>
    <cellStyle name="20% - Accent4" xfId="1514"/>
    <cellStyle name="20% - Accent4 10" xfId="1515"/>
    <cellStyle name="20% - Accent4 11" xfId="1516"/>
    <cellStyle name="20% - Accent4 12" xfId="1517"/>
    <cellStyle name="20% - Accent4 13" xfId="1518"/>
    <cellStyle name="20% - Accent4 14" xfId="1519"/>
    <cellStyle name="20% - Accent4 2" xfId="1520"/>
    <cellStyle name="20% - Accent4 2 2" xfId="1521"/>
    <cellStyle name="20% - Accent4 3" xfId="1522"/>
    <cellStyle name="20% - Accent4 3 2" xfId="1523"/>
    <cellStyle name="20% - Accent4 4" xfId="1524"/>
    <cellStyle name="20% - Accent4 5" xfId="1525"/>
    <cellStyle name="20% - Accent4 6" xfId="1526"/>
    <cellStyle name="20% - Accent4 7" xfId="1527"/>
    <cellStyle name="20% - Accent4 8" xfId="1528"/>
    <cellStyle name="20% - Accent4 9" xfId="1529"/>
    <cellStyle name="20% - Accent4_46EE.2011(v1.0)" xfId="1530"/>
    <cellStyle name="20% - Accent5" xfId="1531"/>
    <cellStyle name="20% - Accent5 10" xfId="1532"/>
    <cellStyle name="20% - Accent5 11" xfId="1533"/>
    <cellStyle name="20% - Accent5 12" xfId="1534"/>
    <cellStyle name="20% - Accent5 13" xfId="1535"/>
    <cellStyle name="20% - Accent5 14" xfId="1536"/>
    <cellStyle name="20% - Accent5 2" xfId="1537"/>
    <cellStyle name="20% - Accent5 2 2" xfId="1538"/>
    <cellStyle name="20% - Accent5 3" xfId="1539"/>
    <cellStyle name="20% - Accent5 3 2" xfId="1540"/>
    <cellStyle name="20% - Accent5 4" xfId="1541"/>
    <cellStyle name="20% - Accent5 5" xfId="1542"/>
    <cellStyle name="20% - Accent5 6" xfId="1543"/>
    <cellStyle name="20% - Accent5 7" xfId="1544"/>
    <cellStyle name="20% - Accent5 8" xfId="1545"/>
    <cellStyle name="20% - Accent5 9" xfId="1546"/>
    <cellStyle name="20% - Accent5_46EE.2011(v1.0)" xfId="1547"/>
    <cellStyle name="20% - Accent6" xfId="1548"/>
    <cellStyle name="20% - Accent6 10" xfId="1549"/>
    <cellStyle name="20% - Accent6 11" xfId="1550"/>
    <cellStyle name="20% - Accent6 12" xfId="1551"/>
    <cellStyle name="20% - Accent6 13" xfId="1552"/>
    <cellStyle name="20% - Accent6 14" xfId="1553"/>
    <cellStyle name="20% - Accent6 2" xfId="1554"/>
    <cellStyle name="20% - Accent6 2 2" xfId="1555"/>
    <cellStyle name="20% - Accent6 3" xfId="1556"/>
    <cellStyle name="20% - Accent6 3 2" xfId="1557"/>
    <cellStyle name="20% - Accent6 4" xfId="1558"/>
    <cellStyle name="20% - Accent6 5" xfId="1559"/>
    <cellStyle name="20% - Accent6 6" xfId="1560"/>
    <cellStyle name="20% - Accent6 7" xfId="1561"/>
    <cellStyle name="20% - Accent6 8" xfId="1562"/>
    <cellStyle name="20% - Accent6 9" xfId="1563"/>
    <cellStyle name="20% - Accent6_46EE.2011(v1.0)" xfId="1564"/>
    <cellStyle name="20% - Акцент1 10" xfId="1565"/>
    <cellStyle name="20% - Акцент1 10 2" xfId="1566"/>
    <cellStyle name="20% - Акцент1 11" xfId="1567"/>
    <cellStyle name="20% - Акцент1 11 2" xfId="1568"/>
    <cellStyle name="20% - Акцент1 12" xfId="1569"/>
    <cellStyle name="20% - Акцент1 12 2" xfId="1570"/>
    <cellStyle name="20% - Акцент1 13" xfId="1571"/>
    <cellStyle name="20% - Акцент1 13 2" xfId="1572"/>
    <cellStyle name="20% - Акцент1 14" xfId="1573"/>
    <cellStyle name="20% - Акцент1 14 2" xfId="1574"/>
    <cellStyle name="20% - Акцент1 15" xfId="1575"/>
    <cellStyle name="20% - Акцент1 15 2" xfId="1576"/>
    <cellStyle name="20% - Акцент1 16" xfId="1577"/>
    <cellStyle name="20% - Акцент1 16 2" xfId="1578"/>
    <cellStyle name="20% - Акцент1 17" xfId="1579"/>
    <cellStyle name="20% - Акцент1 17 2" xfId="1580"/>
    <cellStyle name="20% - Акцент1 18" xfId="1581"/>
    <cellStyle name="20% - Акцент1 18 2" xfId="1582"/>
    <cellStyle name="20% - Акцент1 19" xfId="1583"/>
    <cellStyle name="20% - Акцент1 19 2" xfId="1584"/>
    <cellStyle name="20% - Акцент1 2" xfId="1585"/>
    <cellStyle name="20% - Акцент1 2 2" xfId="1586"/>
    <cellStyle name="20% - Акцент1 2 2 2" xfId="1587"/>
    <cellStyle name="20% - Акцент1 2 2 2 2" xfId="1588"/>
    <cellStyle name="20% - Акцент1 2 2 3" xfId="1589"/>
    <cellStyle name="20% - Акцент1 2 3" xfId="1590"/>
    <cellStyle name="20% - Акцент1 2 3 2" xfId="1591"/>
    <cellStyle name="20% - Акцент1 2 3 2 2" xfId="1592"/>
    <cellStyle name="20% - Акцент1 2 3 3" xfId="1593"/>
    <cellStyle name="20% - Акцент1 2 4" xfId="1594"/>
    <cellStyle name="20% - Акцент1 2 4 2" xfId="1595"/>
    <cellStyle name="20% - Акцент1 2 5" xfId="1596"/>
    <cellStyle name="20% - Акцент1 2 5 2" xfId="1597"/>
    <cellStyle name="20% - Акцент1 2 6" xfId="1598"/>
    <cellStyle name="20% - Акцент1 2 6 2" xfId="1599"/>
    <cellStyle name="20% - Акцент1 2 7" xfId="1600"/>
    <cellStyle name="20% - Акцент1 2_46EE.2011(v1.0)" xfId="1601"/>
    <cellStyle name="20% - Акцент1 20" xfId="1602"/>
    <cellStyle name="20% - Акцент1 20 2" xfId="1603"/>
    <cellStyle name="20% - Акцент1 21" xfId="1604"/>
    <cellStyle name="20% - Акцент1 21 2" xfId="1605"/>
    <cellStyle name="20% - Акцент1 22" xfId="1606"/>
    <cellStyle name="20% - Акцент1 22 2" xfId="1607"/>
    <cellStyle name="20% - Акцент1 23" xfId="1608"/>
    <cellStyle name="20% - Акцент1 23 2" xfId="1609"/>
    <cellStyle name="20% - Акцент1 24" xfId="1610"/>
    <cellStyle name="20% - Акцент1 24 2" xfId="1611"/>
    <cellStyle name="20% - Акцент1 25" xfId="1612"/>
    <cellStyle name="20% - Акцент1 25 2" xfId="1613"/>
    <cellStyle name="20% - Акцент1 26" xfId="1614"/>
    <cellStyle name="20% - Акцент1 26 2" xfId="1615"/>
    <cellStyle name="20% - Акцент1 27" xfId="1616"/>
    <cellStyle name="20% - Акцент1 27 2" xfId="1617"/>
    <cellStyle name="20% - Акцент1 28" xfId="1618"/>
    <cellStyle name="20% - Акцент1 28 2" xfId="1619"/>
    <cellStyle name="20% - Акцент1 29" xfId="1620"/>
    <cellStyle name="20% - Акцент1 29 2" xfId="1621"/>
    <cellStyle name="20% - Акцент1 3" xfId="1622"/>
    <cellStyle name="20% - Акцент1 3 2" xfId="1623"/>
    <cellStyle name="20% - Акцент1 3 2 2" xfId="1624"/>
    <cellStyle name="20% - Акцент1 3 2 2 2" xfId="1625"/>
    <cellStyle name="20% - Акцент1 3 2 3" xfId="1626"/>
    <cellStyle name="20% - Акцент1 3 3" xfId="1627"/>
    <cellStyle name="20% - Акцент1 3 3 2" xfId="1628"/>
    <cellStyle name="20% - Акцент1 3 4" xfId="1629"/>
    <cellStyle name="20% - Акцент1 3 4 2" xfId="1630"/>
    <cellStyle name="20% - Акцент1 3 5" xfId="1631"/>
    <cellStyle name="20% - Акцент1 3_46EE.2011(v1.0)" xfId="1632"/>
    <cellStyle name="20% - Акцент1 30" xfId="1633"/>
    <cellStyle name="20% - Акцент1 30 2" xfId="1634"/>
    <cellStyle name="20% - Акцент1 31" xfId="1635"/>
    <cellStyle name="20% - Акцент1 31 2" xfId="1636"/>
    <cellStyle name="20% - Акцент1 32" xfId="1637"/>
    <cellStyle name="20% - Акцент1 32 2" xfId="1638"/>
    <cellStyle name="20% - Акцент1 33" xfId="1639"/>
    <cellStyle name="20% - Акцент1 33 2" xfId="1640"/>
    <cellStyle name="20% - Акцент1 34" xfId="1641"/>
    <cellStyle name="20% - Акцент1 34 2" xfId="1642"/>
    <cellStyle name="20% - Акцент1 35" xfId="1643"/>
    <cellStyle name="20% - Акцент1 35 2" xfId="1644"/>
    <cellStyle name="20% - Акцент1 36" xfId="1645"/>
    <cellStyle name="20% - Акцент1 36 2" xfId="1646"/>
    <cellStyle name="20% - Акцент1 37" xfId="1647"/>
    <cellStyle name="20% - Акцент1 37 2" xfId="1648"/>
    <cellStyle name="20% - Акцент1 38" xfId="1649"/>
    <cellStyle name="20% - Акцент1 38 2" xfId="1650"/>
    <cellStyle name="20% - Акцент1 39" xfId="1651"/>
    <cellStyle name="20% - Акцент1 39 2" xfId="1652"/>
    <cellStyle name="20% - Акцент1 4" xfId="1653"/>
    <cellStyle name="20% - Акцент1 4 2" xfId="1654"/>
    <cellStyle name="20% - Акцент1 4 2 2" xfId="1655"/>
    <cellStyle name="20% - Акцент1 4 3" xfId="1656"/>
    <cellStyle name="20% - Акцент1 4 3 2" xfId="1657"/>
    <cellStyle name="20% - Акцент1 4 4" xfId="1658"/>
    <cellStyle name="20% - Акцент1 4_46EE.2011(v1.0)" xfId="1659"/>
    <cellStyle name="20% - Акцент1 40" xfId="1660"/>
    <cellStyle name="20% - Акцент1 40 2" xfId="1661"/>
    <cellStyle name="20% - Акцент1 41" xfId="1662"/>
    <cellStyle name="20% - Акцент1 41 2" xfId="1663"/>
    <cellStyle name="20% - Акцент1 42" xfId="1664"/>
    <cellStyle name="20% - Акцент1 42 2" xfId="1665"/>
    <cellStyle name="20% - Акцент1 43" xfId="1666"/>
    <cellStyle name="20% - Акцент1 43 2" xfId="1667"/>
    <cellStyle name="20% - Акцент1 44" xfId="1668"/>
    <cellStyle name="20% - Акцент1 44 2" xfId="1669"/>
    <cellStyle name="20% - Акцент1 45" xfId="1670"/>
    <cellStyle name="20% - Акцент1 45 2" xfId="1671"/>
    <cellStyle name="20% - Акцент1 46" xfId="1672"/>
    <cellStyle name="20% - Акцент1 46 2" xfId="1673"/>
    <cellStyle name="20% - Акцент1 47" xfId="1674"/>
    <cellStyle name="20% - Акцент1 47 2" xfId="1675"/>
    <cellStyle name="20% - Акцент1 48" xfId="1676"/>
    <cellStyle name="20% - Акцент1 48 2" xfId="1677"/>
    <cellStyle name="20% - Акцент1 49" xfId="1678"/>
    <cellStyle name="20% - Акцент1 49 2" xfId="1679"/>
    <cellStyle name="20% - Акцент1 5" xfId="1680"/>
    <cellStyle name="20% - Акцент1 5 2" xfId="1681"/>
    <cellStyle name="20% - Акцент1 5 2 2" xfId="1682"/>
    <cellStyle name="20% - Акцент1 5 3" xfId="1683"/>
    <cellStyle name="20% - Акцент1 5 3 2" xfId="1684"/>
    <cellStyle name="20% - Акцент1 5 4" xfId="1685"/>
    <cellStyle name="20% - Акцент1 5_46EE.2011(v1.0)" xfId="1686"/>
    <cellStyle name="20% - Акцент1 50" xfId="1687"/>
    <cellStyle name="20% - Акцент1 50 2" xfId="1688"/>
    <cellStyle name="20% - Акцент1 51" xfId="1689"/>
    <cellStyle name="20% - Акцент1 51 2" xfId="1690"/>
    <cellStyle name="20% - Акцент1 52" xfId="1691"/>
    <cellStyle name="20% - Акцент1 52 2" xfId="1692"/>
    <cellStyle name="20% - Акцент1 53" xfId="1693"/>
    <cellStyle name="20% - Акцент1 53 2" xfId="1694"/>
    <cellStyle name="20% - Акцент1 54" xfId="1695"/>
    <cellStyle name="20% - Акцент1 54 2" xfId="1696"/>
    <cellStyle name="20% - Акцент1 55" xfId="1697"/>
    <cellStyle name="20% - Акцент1 55 2" xfId="1698"/>
    <cellStyle name="20% - Акцент1 56" xfId="1699"/>
    <cellStyle name="20% - Акцент1 56 2" xfId="1700"/>
    <cellStyle name="20% - Акцент1 57" xfId="1701"/>
    <cellStyle name="20% - Акцент1 57 2" xfId="1702"/>
    <cellStyle name="20% - Акцент1 58" xfId="1703"/>
    <cellStyle name="20% - Акцент1 58 2" xfId="1704"/>
    <cellStyle name="20% - Акцент1 59" xfId="1705"/>
    <cellStyle name="20% - Акцент1 59 2" xfId="1706"/>
    <cellStyle name="20% - Акцент1 6" xfId="1707"/>
    <cellStyle name="20% - Акцент1 6 2" xfId="1708"/>
    <cellStyle name="20% - Акцент1 6 2 2" xfId="1709"/>
    <cellStyle name="20% - Акцент1 6 3" xfId="1710"/>
    <cellStyle name="20% - Акцент1 6 3 2" xfId="1711"/>
    <cellStyle name="20% - Акцент1 6 4" xfId="1712"/>
    <cellStyle name="20% - Акцент1 6_46EE.2011(v1.0)" xfId="1713"/>
    <cellStyle name="20% - Акцент1 60" xfId="1714"/>
    <cellStyle name="20% - Акцент1 60 2" xfId="1715"/>
    <cellStyle name="20% - Акцент1 61" xfId="1716"/>
    <cellStyle name="20% - Акцент1 61 2" xfId="1717"/>
    <cellStyle name="20% - Акцент1 62" xfId="1718"/>
    <cellStyle name="20% - Акцент1 62 2" xfId="1719"/>
    <cellStyle name="20% - Акцент1 63" xfId="1720"/>
    <cellStyle name="20% - Акцент1 63 2" xfId="1721"/>
    <cellStyle name="20% - Акцент1 64" xfId="1722"/>
    <cellStyle name="20% - Акцент1 64 2" xfId="1723"/>
    <cellStyle name="20% - Акцент1 65" xfId="1724"/>
    <cellStyle name="20% - Акцент1 65 2" xfId="1725"/>
    <cellStyle name="20% - Акцент1 66" xfId="1726"/>
    <cellStyle name="20% - Акцент1 66 2" xfId="1727"/>
    <cellStyle name="20% - Акцент1 67" xfId="1728"/>
    <cellStyle name="20% - Акцент1 67 2" xfId="1729"/>
    <cellStyle name="20% - Акцент1 68" xfId="1730"/>
    <cellStyle name="20% - Акцент1 68 2" xfId="1731"/>
    <cellStyle name="20% - Акцент1 69" xfId="1732"/>
    <cellStyle name="20% - Акцент1 69 2" xfId="1733"/>
    <cellStyle name="20% - Акцент1 7" xfId="1734"/>
    <cellStyle name="20% - Акцент1 7 2" xfId="1735"/>
    <cellStyle name="20% - Акцент1 7 2 2" xfId="1736"/>
    <cellStyle name="20% - Акцент1 7 3" xfId="1737"/>
    <cellStyle name="20% - Акцент1 7 3 2" xfId="1738"/>
    <cellStyle name="20% - Акцент1 7 4" xfId="1739"/>
    <cellStyle name="20% - Акцент1 7_46EE.2011(v1.0)" xfId="1740"/>
    <cellStyle name="20% - Акцент1 70" xfId="1741"/>
    <cellStyle name="20% - Акцент1 70 2" xfId="1742"/>
    <cellStyle name="20% - Акцент1 8" xfId="1743"/>
    <cellStyle name="20% - Акцент1 8 2" xfId="1744"/>
    <cellStyle name="20% - Акцент1 8 2 2" xfId="1745"/>
    <cellStyle name="20% - Акцент1 8 3" xfId="1746"/>
    <cellStyle name="20% - Акцент1 8 3 2" xfId="1747"/>
    <cellStyle name="20% - Акцент1 8 4" xfId="1748"/>
    <cellStyle name="20% - Акцент1 8_46EE.2011(v1.0)" xfId="1749"/>
    <cellStyle name="20% - Акцент1 9" xfId="1750"/>
    <cellStyle name="20% - Акцент1 9 2" xfId="1751"/>
    <cellStyle name="20% - Акцент1 9 2 2" xfId="1752"/>
    <cellStyle name="20% - Акцент1 9 3" xfId="1753"/>
    <cellStyle name="20% - Акцент1 9 3 2" xfId="1754"/>
    <cellStyle name="20% - Акцент1 9 4" xfId="1755"/>
    <cellStyle name="20% - Акцент1 9_46EE.2011(v1.0)" xfId="1756"/>
    <cellStyle name="20% - Акцент2 10" xfId="1757"/>
    <cellStyle name="20% - Акцент2 10 2" xfId="1758"/>
    <cellStyle name="20% - Акцент2 11" xfId="1759"/>
    <cellStyle name="20% - Акцент2 11 2" xfId="1760"/>
    <cellStyle name="20% - Акцент2 12" xfId="1761"/>
    <cellStyle name="20% - Акцент2 12 2" xfId="1762"/>
    <cellStyle name="20% - Акцент2 13" xfId="1763"/>
    <cellStyle name="20% - Акцент2 13 2" xfId="1764"/>
    <cellStyle name="20% - Акцент2 14" xfId="1765"/>
    <cellStyle name="20% - Акцент2 14 2" xfId="1766"/>
    <cellStyle name="20% - Акцент2 15" xfId="1767"/>
    <cellStyle name="20% - Акцент2 15 2" xfId="1768"/>
    <cellStyle name="20% - Акцент2 16" xfId="1769"/>
    <cellStyle name="20% - Акцент2 16 2" xfId="1770"/>
    <cellStyle name="20% - Акцент2 17" xfId="1771"/>
    <cellStyle name="20% - Акцент2 17 2" xfId="1772"/>
    <cellStyle name="20% - Акцент2 18" xfId="1773"/>
    <cellStyle name="20% - Акцент2 18 2" xfId="1774"/>
    <cellStyle name="20% - Акцент2 19" xfId="1775"/>
    <cellStyle name="20% - Акцент2 19 2" xfId="1776"/>
    <cellStyle name="20% - Акцент2 2" xfId="1777"/>
    <cellStyle name="20% - Акцент2 2 2" xfId="1778"/>
    <cellStyle name="20% - Акцент2 2 2 2" xfId="1779"/>
    <cellStyle name="20% - Акцент2 2 2 2 2" xfId="1780"/>
    <cellStyle name="20% - Акцент2 2 2 3" xfId="1781"/>
    <cellStyle name="20% - Акцент2 2 3" xfId="1782"/>
    <cellStyle name="20% - Акцент2 2 3 2" xfId="1783"/>
    <cellStyle name="20% - Акцент2 2 3 2 2" xfId="1784"/>
    <cellStyle name="20% - Акцент2 2 3 3" xfId="1785"/>
    <cellStyle name="20% - Акцент2 2 4" xfId="1786"/>
    <cellStyle name="20% - Акцент2 2 4 2" xfId="1787"/>
    <cellStyle name="20% - Акцент2 2 5" xfId="1788"/>
    <cellStyle name="20% - Акцент2 2 5 2" xfId="1789"/>
    <cellStyle name="20% - Акцент2 2 6" xfId="1790"/>
    <cellStyle name="20% - Акцент2 2 6 2" xfId="1791"/>
    <cellStyle name="20% - Акцент2 2 7" xfId="1792"/>
    <cellStyle name="20% - Акцент2 2_46EE.2011(v1.0)" xfId="1793"/>
    <cellStyle name="20% - Акцент2 20" xfId="1794"/>
    <cellStyle name="20% - Акцент2 20 2" xfId="1795"/>
    <cellStyle name="20% - Акцент2 21" xfId="1796"/>
    <cellStyle name="20% - Акцент2 21 2" xfId="1797"/>
    <cellStyle name="20% - Акцент2 22" xfId="1798"/>
    <cellStyle name="20% - Акцент2 22 2" xfId="1799"/>
    <cellStyle name="20% - Акцент2 23" xfId="1800"/>
    <cellStyle name="20% - Акцент2 23 2" xfId="1801"/>
    <cellStyle name="20% - Акцент2 24" xfId="1802"/>
    <cellStyle name="20% - Акцент2 24 2" xfId="1803"/>
    <cellStyle name="20% - Акцент2 25" xfId="1804"/>
    <cellStyle name="20% - Акцент2 25 2" xfId="1805"/>
    <cellStyle name="20% - Акцент2 26" xfId="1806"/>
    <cellStyle name="20% - Акцент2 26 2" xfId="1807"/>
    <cellStyle name="20% - Акцент2 27" xfId="1808"/>
    <cellStyle name="20% - Акцент2 27 2" xfId="1809"/>
    <cellStyle name="20% - Акцент2 28" xfId="1810"/>
    <cellStyle name="20% - Акцент2 28 2" xfId="1811"/>
    <cellStyle name="20% - Акцент2 29" xfId="1812"/>
    <cellStyle name="20% - Акцент2 29 2" xfId="1813"/>
    <cellStyle name="20% - Акцент2 3" xfId="1814"/>
    <cellStyle name="20% - Акцент2 3 2" xfId="1815"/>
    <cellStyle name="20% - Акцент2 3 2 2" xfId="1816"/>
    <cellStyle name="20% - Акцент2 3 2 2 2" xfId="1817"/>
    <cellStyle name="20% - Акцент2 3 2 3" xfId="1818"/>
    <cellStyle name="20% - Акцент2 3 3" xfId="1819"/>
    <cellStyle name="20% - Акцент2 3 3 2" xfId="1820"/>
    <cellStyle name="20% - Акцент2 3 4" xfId="1821"/>
    <cellStyle name="20% - Акцент2 3 4 2" xfId="1822"/>
    <cellStyle name="20% - Акцент2 3 5" xfId="1823"/>
    <cellStyle name="20% - Акцент2 3_46EE.2011(v1.0)" xfId="1824"/>
    <cellStyle name="20% - Акцент2 30" xfId="1825"/>
    <cellStyle name="20% - Акцент2 30 2" xfId="1826"/>
    <cellStyle name="20% - Акцент2 31" xfId="1827"/>
    <cellStyle name="20% - Акцент2 31 2" xfId="1828"/>
    <cellStyle name="20% - Акцент2 32" xfId="1829"/>
    <cellStyle name="20% - Акцент2 32 2" xfId="1830"/>
    <cellStyle name="20% - Акцент2 33" xfId="1831"/>
    <cellStyle name="20% - Акцент2 33 2" xfId="1832"/>
    <cellStyle name="20% - Акцент2 34" xfId="1833"/>
    <cellStyle name="20% - Акцент2 34 2" xfId="1834"/>
    <cellStyle name="20% - Акцент2 35" xfId="1835"/>
    <cellStyle name="20% - Акцент2 35 2" xfId="1836"/>
    <cellStyle name="20% - Акцент2 36" xfId="1837"/>
    <cellStyle name="20% - Акцент2 36 2" xfId="1838"/>
    <cellStyle name="20% - Акцент2 37" xfId="1839"/>
    <cellStyle name="20% - Акцент2 37 2" xfId="1840"/>
    <cellStyle name="20% - Акцент2 38" xfId="1841"/>
    <cellStyle name="20% - Акцент2 38 2" xfId="1842"/>
    <cellStyle name="20% - Акцент2 39" xfId="1843"/>
    <cellStyle name="20% - Акцент2 39 2" xfId="1844"/>
    <cellStyle name="20% - Акцент2 4" xfId="1845"/>
    <cellStyle name="20% - Акцент2 4 2" xfId="1846"/>
    <cellStyle name="20% - Акцент2 4 2 2" xfId="1847"/>
    <cellStyle name="20% - Акцент2 4 3" xfId="1848"/>
    <cellStyle name="20% - Акцент2 4 3 2" xfId="1849"/>
    <cellStyle name="20% - Акцент2 4 4" xfId="1850"/>
    <cellStyle name="20% - Акцент2 4_46EE.2011(v1.0)" xfId="1851"/>
    <cellStyle name="20% - Акцент2 40" xfId="1852"/>
    <cellStyle name="20% - Акцент2 40 2" xfId="1853"/>
    <cellStyle name="20% - Акцент2 41" xfId="1854"/>
    <cellStyle name="20% - Акцент2 41 2" xfId="1855"/>
    <cellStyle name="20% - Акцент2 42" xfId="1856"/>
    <cellStyle name="20% - Акцент2 42 2" xfId="1857"/>
    <cellStyle name="20% - Акцент2 43" xfId="1858"/>
    <cellStyle name="20% - Акцент2 43 2" xfId="1859"/>
    <cellStyle name="20% - Акцент2 44" xfId="1860"/>
    <cellStyle name="20% - Акцент2 44 2" xfId="1861"/>
    <cellStyle name="20% - Акцент2 45" xfId="1862"/>
    <cellStyle name="20% - Акцент2 45 2" xfId="1863"/>
    <cellStyle name="20% - Акцент2 46" xfId="1864"/>
    <cellStyle name="20% - Акцент2 46 2" xfId="1865"/>
    <cellStyle name="20% - Акцент2 47" xfId="1866"/>
    <cellStyle name="20% - Акцент2 47 2" xfId="1867"/>
    <cellStyle name="20% - Акцент2 48" xfId="1868"/>
    <cellStyle name="20% - Акцент2 48 2" xfId="1869"/>
    <cellStyle name="20% - Акцент2 49" xfId="1870"/>
    <cellStyle name="20% - Акцент2 49 2" xfId="1871"/>
    <cellStyle name="20% - Акцент2 5" xfId="1872"/>
    <cellStyle name="20% - Акцент2 5 2" xfId="1873"/>
    <cellStyle name="20% - Акцент2 5 2 2" xfId="1874"/>
    <cellStyle name="20% - Акцент2 5 3" xfId="1875"/>
    <cellStyle name="20% - Акцент2 5 3 2" xfId="1876"/>
    <cellStyle name="20% - Акцент2 5 4" xfId="1877"/>
    <cellStyle name="20% - Акцент2 5_46EE.2011(v1.0)" xfId="1878"/>
    <cellStyle name="20% - Акцент2 50" xfId="1879"/>
    <cellStyle name="20% - Акцент2 50 2" xfId="1880"/>
    <cellStyle name="20% - Акцент2 51" xfId="1881"/>
    <cellStyle name="20% - Акцент2 51 2" xfId="1882"/>
    <cellStyle name="20% - Акцент2 52" xfId="1883"/>
    <cellStyle name="20% - Акцент2 52 2" xfId="1884"/>
    <cellStyle name="20% - Акцент2 53" xfId="1885"/>
    <cellStyle name="20% - Акцент2 53 2" xfId="1886"/>
    <cellStyle name="20% - Акцент2 54" xfId="1887"/>
    <cellStyle name="20% - Акцент2 54 2" xfId="1888"/>
    <cellStyle name="20% - Акцент2 55" xfId="1889"/>
    <cellStyle name="20% - Акцент2 55 2" xfId="1890"/>
    <cellStyle name="20% - Акцент2 56" xfId="1891"/>
    <cellStyle name="20% - Акцент2 56 2" xfId="1892"/>
    <cellStyle name="20% - Акцент2 57" xfId="1893"/>
    <cellStyle name="20% - Акцент2 57 2" xfId="1894"/>
    <cellStyle name="20% - Акцент2 58" xfId="1895"/>
    <cellStyle name="20% - Акцент2 58 2" xfId="1896"/>
    <cellStyle name="20% - Акцент2 59" xfId="1897"/>
    <cellStyle name="20% - Акцент2 59 2" xfId="1898"/>
    <cellStyle name="20% - Акцент2 6" xfId="1899"/>
    <cellStyle name="20% - Акцент2 6 2" xfId="1900"/>
    <cellStyle name="20% - Акцент2 6 2 2" xfId="1901"/>
    <cellStyle name="20% - Акцент2 6 3" xfId="1902"/>
    <cellStyle name="20% - Акцент2 6 3 2" xfId="1903"/>
    <cellStyle name="20% - Акцент2 6 4" xfId="1904"/>
    <cellStyle name="20% - Акцент2 6_46EE.2011(v1.0)" xfId="1905"/>
    <cellStyle name="20% - Акцент2 60" xfId="1906"/>
    <cellStyle name="20% - Акцент2 60 2" xfId="1907"/>
    <cellStyle name="20% - Акцент2 61" xfId="1908"/>
    <cellStyle name="20% - Акцент2 61 2" xfId="1909"/>
    <cellStyle name="20% - Акцент2 62" xfId="1910"/>
    <cellStyle name="20% - Акцент2 62 2" xfId="1911"/>
    <cellStyle name="20% - Акцент2 63" xfId="1912"/>
    <cellStyle name="20% - Акцент2 63 2" xfId="1913"/>
    <cellStyle name="20% - Акцент2 64" xfId="1914"/>
    <cellStyle name="20% - Акцент2 64 2" xfId="1915"/>
    <cellStyle name="20% - Акцент2 65" xfId="1916"/>
    <cellStyle name="20% - Акцент2 65 2" xfId="1917"/>
    <cellStyle name="20% - Акцент2 66" xfId="1918"/>
    <cellStyle name="20% - Акцент2 66 2" xfId="1919"/>
    <cellStyle name="20% - Акцент2 67" xfId="1920"/>
    <cellStyle name="20% - Акцент2 67 2" xfId="1921"/>
    <cellStyle name="20% - Акцент2 68" xfId="1922"/>
    <cellStyle name="20% - Акцент2 68 2" xfId="1923"/>
    <cellStyle name="20% - Акцент2 69" xfId="1924"/>
    <cellStyle name="20% - Акцент2 69 2" xfId="1925"/>
    <cellStyle name="20% - Акцент2 7" xfId="1926"/>
    <cellStyle name="20% - Акцент2 7 2" xfId="1927"/>
    <cellStyle name="20% - Акцент2 7 2 2" xfId="1928"/>
    <cellStyle name="20% - Акцент2 7 3" xfId="1929"/>
    <cellStyle name="20% - Акцент2 7 3 2" xfId="1930"/>
    <cellStyle name="20% - Акцент2 7 4" xfId="1931"/>
    <cellStyle name="20% - Акцент2 7_46EE.2011(v1.0)" xfId="1932"/>
    <cellStyle name="20% - Акцент2 70" xfId="1933"/>
    <cellStyle name="20% - Акцент2 70 2" xfId="1934"/>
    <cellStyle name="20% - Акцент2 8" xfId="1935"/>
    <cellStyle name="20% - Акцент2 8 2" xfId="1936"/>
    <cellStyle name="20% - Акцент2 8 2 2" xfId="1937"/>
    <cellStyle name="20% - Акцент2 8 3" xfId="1938"/>
    <cellStyle name="20% - Акцент2 8 3 2" xfId="1939"/>
    <cellStyle name="20% - Акцент2 8 4" xfId="1940"/>
    <cellStyle name="20% - Акцент2 8_46EE.2011(v1.0)" xfId="1941"/>
    <cellStyle name="20% - Акцент2 9" xfId="1942"/>
    <cellStyle name="20% - Акцент2 9 2" xfId="1943"/>
    <cellStyle name="20% - Акцент2 9 2 2" xfId="1944"/>
    <cellStyle name="20% - Акцент2 9 3" xfId="1945"/>
    <cellStyle name="20% - Акцент2 9 3 2" xfId="1946"/>
    <cellStyle name="20% - Акцент2 9 4" xfId="1947"/>
    <cellStyle name="20% - Акцент2 9_46EE.2011(v1.0)" xfId="1948"/>
    <cellStyle name="20% - Акцент3 10" xfId="1949"/>
    <cellStyle name="20% - Акцент3 10 2" xfId="1950"/>
    <cellStyle name="20% - Акцент3 11" xfId="1951"/>
    <cellStyle name="20% - Акцент3 11 2" xfId="1952"/>
    <cellStyle name="20% - Акцент3 12" xfId="1953"/>
    <cellStyle name="20% - Акцент3 12 2" xfId="1954"/>
    <cellStyle name="20% - Акцент3 13" xfId="1955"/>
    <cellStyle name="20% - Акцент3 13 2" xfId="1956"/>
    <cellStyle name="20% - Акцент3 14" xfId="1957"/>
    <cellStyle name="20% - Акцент3 14 2" xfId="1958"/>
    <cellStyle name="20% - Акцент3 15" xfId="1959"/>
    <cellStyle name="20% - Акцент3 15 2" xfId="1960"/>
    <cellStyle name="20% - Акцент3 16" xfId="1961"/>
    <cellStyle name="20% - Акцент3 16 2" xfId="1962"/>
    <cellStyle name="20% - Акцент3 17" xfId="1963"/>
    <cellStyle name="20% - Акцент3 17 2" xfId="1964"/>
    <cellStyle name="20% - Акцент3 18" xfId="1965"/>
    <cellStyle name="20% - Акцент3 18 2" xfId="1966"/>
    <cellStyle name="20% - Акцент3 19" xfId="1967"/>
    <cellStyle name="20% - Акцент3 19 2" xfId="1968"/>
    <cellStyle name="20% - Акцент3 2" xfId="1969"/>
    <cellStyle name="20% - Акцент3 2 2" xfId="1970"/>
    <cellStyle name="20% - Акцент3 2 2 2" xfId="1971"/>
    <cellStyle name="20% - Акцент3 2 2 2 2" xfId="1972"/>
    <cellStyle name="20% - Акцент3 2 2 3" xfId="1973"/>
    <cellStyle name="20% - Акцент3 2 3" xfId="1974"/>
    <cellStyle name="20% - Акцент3 2 3 2" xfId="1975"/>
    <cellStyle name="20% - Акцент3 2 3 2 2" xfId="1976"/>
    <cellStyle name="20% - Акцент3 2 3 3" xfId="1977"/>
    <cellStyle name="20% - Акцент3 2 4" xfId="1978"/>
    <cellStyle name="20% - Акцент3 2 4 2" xfId="1979"/>
    <cellStyle name="20% - Акцент3 2 5" xfId="1980"/>
    <cellStyle name="20% - Акцент3 2 5 2" xfId="1981"/>
    <cellStyle name="20% - Акцент3 2 6" xfId="1982"/>
    <cellStyle name="20% - Акцент3 2 6 2" xfId="1983"/>
    <cellStyle name="20% - Акцент3 2 7" xfId="1984"/>
    <cellStyle name="20% - Акцент3 2_46EE.2011(v1.0)" xfId="1985"/>
    <cellStyle name="20% - Акцент3 20" xfId="1986"/>
    <cellStyle name="20% - Акцент3 20 2" xfId="1987"/>
    <cellStyle name="20% - Акцент3 21" xfId="1988"/>
    <cellStyle name="20% - Акцент3 21 2" xfId="1989"/>
    <cellStyle name="20% - Акцент3 22" xfId="1990"/>
    <cellStyle name="20% - Акцент3 22 2" xfId="1991"/>
    <cellStyle name="20% - Акцент3 23" xfId="1992"/>
    <cellStyle name="20% - Акцент3 23 2" xfId="1993"/>
    <cellStyle name="20% - Акцент3 24" xfId="1994"/>
    <cellStyle name="20% - Акцент3 24 2" xfId="1995"/>
    <cellStyle name="20% - Акцент3 25" xfId="1996"/>
    <cellStyle name="20% - Акцент3 25 2" xfId="1997"/>
    <cellStyle name="20% - Акцент3 26" xfId="1998"/>
    <cellStyle name="20% - Акцент3 26 2" xfId="1999"/>
    <cellStyle name="20% - Акцент3 27" xfId="2000"/>
    <cellStyle name="20% - Акцент3 27 2" xfId="2001"/>
    <cellStyle name="20% - Акцент3 28" xfId="2002"/>
    <cellStyle name="20% - Акцент3 28 2" xfId="2003"/>
    <cellStyle name="20% - Акцент3 29" xfId="2004"/>
    <cellStyle name="20% - Акцент3 29 2" xfId="2005"/>
    <cellStyle name="20% - Акцент3 3" xfId="2006"/>
    <cellStyle name="20% - Акцент3 3 2" xfId="2007"/>
    <cellStyle name="20% - Акцент3 3 2 2" xfId="2008"/>
    <cellStyle name="20% - Акцент3 3 2 2 2" xfId="2009"/>
    <cellStyle name="20% - Акцент3 3 2 3" xfId="2010"/>
    <cellStyle name="20% - Акцент3 3 3" xfId="2011"/>
    <cellStyle name="20% - Акцент3 3 3 2" xfId="2012"/>
    <cellStyle name="20% - Акцент3 3 4" xfId="2013"/>
    <cellStyle name="20% - Акцент3 3 4 2" xfId="2014"/>
    <cellStyle name="20% - Акцент3 3 5" xfId="2015"/>
    <cellStyle name="20% - Акцент3 3_46EE.2011(v1.0)" xfId="2016"/>
    <cellStyle name="20% - Акцент3 30" xfId="2017"/>
    <cellStyle name="20% - Акцент3 30 2" xfId="2018"/>
    <cellStyle name="20% - Акцент3 31" xfId="2019"/>
    <cellStyle name="20% - Акцент3 31 2" xfId="2020"/>
    <cellStyle name="20% - Акцент3 32" xfId="2021"/>
    <cellStyle name="20% - Акцент3 32 2" xfId="2022"/>
    <cellStyle name="20% - Акцент3 33" xfId="2023"/>
    <cellStyle name="20% - Акцент3 33 2" xfId="2024"/>
    <cellStyle name="20% - Акцент3 34" xfId="2025"/>
    <cellStyle name="20% - Акцент3 34 2" xfId="2026"/>
    <cellStyle name="20% - Акцент3 35" xfId="2027"/>
    <cellStyle name="20% - Акцент3 35 2" xfId="2028"/>
    <cellStyle name="20% - Акцент3 36" xfId="2029"/>
    <cellStyle name="20% - Акцент3 36 2" xfId="2030"/>
    <cellStyle name="20% - Акцент3 37" xfId="2031"/>
    <cellStyle name="20% - Акцент3 37 2" xfId="2032"/>
    <cellStyle name="20% - Акцент3 38" xfId="2033"/>
    <cellStyle name="20% - Акцент3 38 2" xfId="2034"/>
    <cellStyle name="20% - Акцент3 39" xfId="2035"/>
    <cellStyle name="20% - Акцент3 39 2" xfId="2036"/>
    <cellStyle name="20% - Акцент3 4" xfId="2037"/>
    <cellStyle name="20% - Акцент3 4 2" xfId="2038"/>
    <cellStyle name="20% - Акцент3 4 2 2" xfId="2039"/>
    <cellStyle name="20% - Акцент3 4 3" xfId="2040"/>
    <cellStyle name="20% - Акцент3 4 3 2" xfId="2041"/>
    <cellStyle name="20% - Акцент3 4 4" xfId="2042"/>
    <cellStyle name="20% - Акцент3 4_46EE.2011(v1.0)" xfId="2043"/>
    <cellStyle name="20% - Акцент3 40" xfId="2044"/>
    <cellStyle name="20% - Акцент3 40 2" xfId="2045"/>
    <cellStyle name="20% - Акцент3 41" xfId="2046"/>
    <cellStyle name="20% - Акцент3 41 2" xfId="2047"/>
    <cellStyle name="20% - Акцент3 42" xfId="2048"/>
    <cellStyle name="20% - Акцент3 42 2" xfId="2049"/>
    <cellStyle name="20% - Акцент3 43" xfId="2050"/>
    <cellStyle name="20% - Акцент3 43 2" xfId="2051"/>
    <cellStyle name="20% - Акцент3 44" xfId="2052"/>
    <cellStyle name="20% - Акцент3 44 2" xfId="2053"/>
    <cellStyle name="20% - Акцент3 45" xfId="2054"/>
    <cellStyle name="20% - Акцент3 45 2" xfId="2055"/>
    <cellStyle name="20% - Акцент3 46" xfId="2056"/>
    <cellStyle name="20% - Акцент3 46 2" xfId="2057"/>
    <cellStyle name="20% - Акцент3 47" xfId="2058"/>
    <cellStyle name="20% - Акцент3 47 2" xfId="2059"/>
    <cellStyle name="20% - Акцент3 48" xfId="2060"/>
    <cellStyle name="20% - Акцент3 48 2" xfId="2061"/>
    <cellStyle name="20% - Акцент3 49" xfId="2062"/>
    <cellStyle name="20% - Акцент3 49 2" xfId="2063"/>
    <cellStyle name="20% - Акцент3 5" xfId="2064"/>
    <cellStyle name="20% - Акцент3 5 2" xfId="2065"/>
    <cellStyle name="20% - Акцент3 5 2 2" xfId="2066"/>
    <cellStyle name="20% - Акцент3 5 3" xfId="2067"/>
    <cellStyle name="20% - Акцент3 5 3 2" xfId="2068"/>
    <cellStyle name="20% - Акцент3 5 4" xfId="2069"/>
    <cellStyle name="20% - Акцент3 5_46EE.2011(v1.0)" xfId="2070"/>
    <cellStyle name="20% - Акцент3 50" xfId="2071"/>
    <cellStyle name="20% - Акцент3 50 2" xfId="2072"/>
    <cellStyle name="20% - Акцент3 51" xfId="2073"/>
    <cellStyle name="20% - Акцент3 51 2" xfId="2074"/>
    <cellStyle name="20% - Акцент3 52" xfId="2075"/>
    <cellStyle name="20% - Акцент3 52 2" xfId="2076"/>
    <cellStyle name="20% - Акцент3 53" xfId="2077"/>
    <cellStyle name="20% - Акцент3 53 2" xfId="2078"/>
    <cellStyle name="20% - Акцент3 54" xfId="2079"/>
    <cellStyle name="20% - Акцент3 54 2" xfId="2080"/>
    <cellStyle name="20% - Акцент3 55" xfId="2081"/>
    <cellStyle name="20% - Акцент3 55 2" xfId="2082"/>
    <cellStyle name="20% - Акцент3 56" xfId="2083"/>
    <cellStyle name="20% - Акцент3 56 2" xfId="2084"/>
    <cellStyle name="20% - Акцент3 57" xfId="2085"/>
    <cellStyle name="20% - Акцент3 57 2" xfId="2086"/>
    <cellStyle name="20% - Акцент3 58" xfId="2087"/>
    <cellStyle name="20% - Акцент3 58 2" xfId="2088"/>
    <cellStyle name="20% - Акцент3 59" xfId="2089"/>
    <cellStyle name="20% - Акцент3 59 2" xfId="2090"/>
    <cellStyle name="20% - Акцент3 6" xfId="2091"/>
    <cellStyle name="20% - Акцент3 6 2" xfId="2092"/>
    <cellStyle name="20% - Акцент3 6 2 2" xfId="2093"/>
    <cellStyle name="20% - Акцент3 6 3" xfId="2094"/>
    <cellStyle name="20% - Акцент3 6 3 2" xfId="2095"/>
    <cellStyle name="20% - Акцент3 6 4" xfId="2096"/>
    <cellStyle name="20% - Акцент3 6_46EE.2011(v1.0)" xfId="2097"/>
    <cellStyle name="20% - Акцент3 60" xfId="2098"/>
    <cellStyle name="20% - Акцент3 60 2" xfId="2099"/>
    <cellStyle name="20% - Акцент3 61" xfId="2100"/>
    <cellStyle name="20% - Акцент3 61 2" xfId="2101"/>
    <cellStyle name="20% - Акцент3 62" xfId="2102"/>
    <cellStyle name="20% - Акцент3 62 2" xfId="2103"/>
    <cellStyle name="20% - Акцент3 63" xfId="2104"/>
    <cellStyle name="20% - Акцент3 63 2" xfId="2105"/>
    <cellStyle name="20% - Акцент3 64" xfId="2106"/>
    <cellStyle name="20% - Акцент3 64 2" xfId="2107"/>
    <cellStyle name="20% - Акцент3 65" xfId="2108"/>
    <cellStyle name="20% - Акцент3 65 2" xfId="2109"/>
    <cellStyle name="20% - Акцент3 66" xfId="2110"/>
    <cellStyle name="20% - Акцент3 66 2" xfId="2111"/>
    <cellStyle name="20% - Акцент3 67" xfId="2112"/>
    <cellStyle name="20% - Акцент3 67 2" xfId="2113"/>
    <cellStyle name="20% - Акцент3 68" xfId="2114"/>
    <cellStyle name="20% - Акцент3 68 2" xfId="2115"/>
    <cellStyle name="20% - Акцент3 69" xfId="2116"/>
    <cellStyle name="20% - Акцент3 69 2" xfId="2117"/>
    <cellStyle name="20% - Акцент3 7" xfId="2118"/>
    <cellStyle name="20% - Акцент3 7 2" xfId="2119"/>
    <cellStyle name="20% - Акцент3 7 2 2" xfId="2120"/>
    <cellStyle name="20% - Акцент3 7 3" xfId="2121"/>
    <cellStyle name="20% - Акцент3 7 3 2" xfId="2122"/>
    <cellStyle name="20% - Акцент3 7 4" xfId="2123"/>
    <cellStyle name="20% - Акцент3 7_46EE.2011(v1.0)" xfId="2124"/>
    <cellStyle name="20% - Акцент3 70" xfId="2125"/>
    <cellStyle name="20% - Акцент3 70 2" xfId="2126"/>
    <cellStyle name="20% - Акцент3 8" xfId="2127"/>
    <cellStyle name="20% - Акцент3 8 2" xfId="2128"/>
    <cellStyle name="20% - Акцент3 8 2 2" xfId="2129"/>
    <cellStyle name="20% - Акцент3 8 3" xfId="2130"/>
    <cellStyle name="20% - Акцент3 8 3 2" xfId="2131"/>
    <cellStyle name="20% - Акцент3 8 4" xfId="2132"/>
    <cellStyle name="20% - Акцент3 8_46EE.2011(v1.0)" xfId="2133"/>
    <cellStyle name="20% - Акцент3 9" xfId="2134"/>
    <cellStyle name="20% - Акцент3 9 2" xfId="2135"/>
    <cellStyle name="20% - Акцент3 9 2 2" xfId="2136"/>
    <cellStyle name="20% - Акцент3 9 3" xfId="2137"/>
    <cellStyle name="20% - Акцент3 9 3 2" xfId="2138"/>
    <cellStyle name="20% - Акцент3 9 4" xfId="2139"/>
    <cellStyle name="20% - Акцент3 9_46EE.2011(v1.0)" xfId="2140"/>
    <cellStyle name="20% - Акцент4 10" xfId="2141"/>
    <cellStyle name="20% - Акцент4 10 2" xfId="2142"/>
    <cellStyle name="20% - Акцент4 11" xfId="2143"/>
    <cellStyle name="20% - Акцент4 11 2" xfId="2144"/>
    <cellStyle name="20% - Акцент4 12" xfId="2145"/>
    <cellStyle name="20% - Акцент4 12 2" xfId="2146"/>
    <cellStyle name="20% - Акцент4 13" xfId="2147"/>
    <cellStyle name="20% - Акцент4 13 2" xfId="2148"/>
    <cellStyle name="20% - Акцент4 14" xfId="2149"/>
    <cellStyle name="20% - Акцент4 14 2" xfId="2150"/>
    <cellStyle name="20% - Акцент4 15" xfId="2151"/>
    <cellStyle name="20% - Акцент4 15 2" xfId="2152"/>
    <cellStyle name="20% - Акцент4 16" xfId="2153"/>
    <cellStyle name="20% - Акцент4 16 2" xfId="2154"/>
    <cellStyle name="20% - Акцент4 17" xfId="2155"/>
    <cellStyle name="20% - Акцент4 17 2" xfId="2156"/>
    <cellStyle name="20% - Акцент4 18" xfId="2157"/>
    <cellStyle name="20% - Акцент4 18 2" xfId="2158"/>
    <cellStyle name="20% - Акцент4 19" xfId="2159"/>
    <cellStyle name="20% - Акцент4 19 2" xfId="2160"/>
    <cellStyle name="20% - Акцент4 2" xfId="2161"/>
    <cellStyle name="20% - Акцент4 2 2" xfId="2162"/>
    <cellStyle name="20% - Акцент4 2 2 2" xfId="2163"/>
    <cellStyle name="20% - Акцент4 2 2 2 2" xfId="2164"/>
    <cellStyle name="20% - Акцент4 2 2 3" xfId="2165"/>
    <cellStyle name="20% - Акцент4 2 3" xfId="2166"/>
    <cellStyle name="20% - Акцент4 2 3 2" xfId="2167"/>
    <cellStyle name="20% - Акцент4 2 3 2 2" xfId="2168"/>
    <cellStyle name="20% - Акцент4 2 3 3" xfId="2169"/>
    <cellStyle name="20% - Акцент4 2 4" xfId="2170"/>
    <cellStyle name="20% - Акцент4 2 4 2" xfId="2171"/>
    <cellStyle name="20% - Акцент4 2 5" xfId="2172"/>
    <cellStyle name="20% - Акцент4 2 5 2" xfId="2173"/>
    <cellStyle name="20% - Акцент4 2 6" xfId="2174"/>
    <cellStyle name="20% - Акцент4 2 6 2" xfId="2175"/>
    <cellStyle name="20% - Акцент4 2 7" xfId="2176"/>
    <cellStyle name="20% - Акцент4 2_46EE.2011(v1.0)" xfId="2177"/>
    <cellStyle name="20% - Акцент4 20" xfId="2178"/>
    <cellStyle name="20% - Акцент4 20 2" xfId="2179"/>
    <cellStyle name="20% - Акцент4 21" xfId="2180"/>
    <cellStyle name="20% - Акцент4 21 2" xfId="2181"/>
    <cellStyle name="20% - Акцент4 22" xfId="2182"/>
    <cellStyle name="20% - Акцент4 22 2" xfId="2183"/>
    <cellStyle name="20% - Акцент4 23" xfId="2184"/>
    <cellStyle name="20% - Акцент4 23 2" xfId="2185"/>
    <cellStyle name="20% - Акцент4 24" xfId="2186"/>
    <cellStyle name="20% - Акцент4 24 2" xfId="2187"/>
    <cellStyle name="20% - Акцент4 25" xfId="2188"/>
    <cellStyle name="20% - Акцент4 25 2" xfId="2189"/>
    <cellStyle name="20% - Акцент4 26" xfId="2190"/>
    <cellStyle name="20% - Акцент4 26 2" xfId="2191"/>
    <cellStyle name="20% - Акцент4 27" xfId="2192"/>
    <cellStyle name="20% - Акцент4 27 2" xfId="2193"/>
    <cellStyle name="20% - Акцент4 28" xfId="2194"/>
    <cellStyle name="20% - Акцент4 28 2" xfId="2195"/>
    <cellStyle name="20% - Акцент4 29" xfId="2196"/>
    <cellStyle name="20% - Акцент4 29 2" xfId="2197"/>
    <cellStyle name="20% - Акцент4 3" xfId="2198"/>
    <cellStyle name="20% - Акцент4 3 2" xfId="2199"/>
    <cellStyle name="20% - Акцент4 3 2 2" xfId="2200"/>
    <cellStyle name="20% - Акцент4 3 2 2 2" xfId="2201"/>
    <cellStyle name="20% - Акцент4 3 2 3" xfId="2202"/>
    <cellStyle name="20% - Акцент4 3 3" xfId="2203"/>
    <cellStyle name="20% - Акцент4 3 3 2" xfId="2204"/>
    <cellStyle name="20% - Акцент4 3 4" xfId="2205"/>
    <cellStyle name="20% - Акцент4 3 4 2" xfId="2206"/>
    <cellStyle name="20% - Акцент4 3 5" xfId="2207"/>
    <cellStyle name="20% - Акцент4 3_46EE.2011(v1.0)" xfId="2208"/>
    <cellStyle name="20% - Акцент4 30" xfId="2209"/>
    <cellStyle name="20% - Акцент4 30 2" xfId="2210"/>
    <cellStyle name="20% - Акцент4 31" xfId="2211"/>
    <cellStyle name="20% - Акцент4 31 2" xfId="2212"/>
    <cellStyle name="20% - Акцент4 32" xfId="2213"/>
    <cellStyle name="20% - Акцент4 32 2" xfId="2214"/>
    <cellStyle name="20% - Акцент4 33" xfId="2215"/>
    <cellStyle name="20% - Акцент4 33 2" xfId="2216"/>
    <cellStyle name="20% - Акцент4 34" xfId="2217"/>
    <cellStyle name="20% - Акцент4 34 2" xfId="2218"/>
    <cellStyle name="20% - Акцент4 35" xfId="2219"/>
    <cellStyle name="20% - Акцент4 35 2" xfId="2220"/>
    <cellStyle name="20% - Акцент4 36" xfId="2221"/>
    <cellStyle name="20% - Акцент4 36 2" xfId="2222"/>
    <cellStyle name="20% - Акцент4 37" xfId="2223"/>
    <cellStyle name="20% - Акцент4 37 2" xfId="2224"/>
    <cellStyle name="20% - Акцент4 38" xfId="2225"/>
    <cellStyle name="20% - Акцент4 38 2" xfId="2226"/>
    <cellStyle name="20% - Акцент4 39" xfId="2227"/>
    <cellStyle name="20% - Акцент4 39 2" xfId="2228"/>
    <cellStyle name="20% - Акцент4 4" xfId="2229"/>
    <cellStyle name="20% - Акцент4 4 2" xfId="2230"/>
    <cellStyle name="20% - Акцент4 4 2 2" xfId="2231"/>
    <cellStyle name="20% - Акцент4 4 3" xfId="2232"/>
    <cellStyle name="20% - Акцент4 4 3 2" xfId="2233"/>
    <cellStyle name="20% - Акцент4 4 4" xfId="2234"/>
    <cellStyle name="20% - Акцент4 4_46EE.2011(v1.0)" xfId="2235"/>
    <cellStyle name="20% - Акцент4 40" xfId="2236"/>
    <cellStyle name="20% - Акцент4 40 2" xfId="2237"/>
    <cellStyle name="20% - Акцент4 41" xfId="2238"/>
    <cellStyle name="20% - Акцент4 41 2" xfId="2239"/>
    <cellStyle name="20% - Акцент4 42" xfId="2240"/>
    <cellStyle name="20% - Акцент4 42 2" xfId="2241"/>
    <cellStyle name="20% - Акцент4 43" xfId="2242"/>
    <cellStyle name="20% - Акцент4 43 2" xfId="2243"/>
    <cellStyle name="20% - Акцент4 44" xfId="2244"/>
    <cellStyle name="20% - Акцент4 44 2" xfId="2245"/>
    <cellStyle name="20% - Акцент4 45" xfId="2246"/>
    <cellStyle name="20% - Акцент4 45 2" xfId="2247"/>
    <cellStyle name="20% - Акцент4 46" xfId="2248"/>
    <cellStyle name="20% - Акцент4 46 2" xfId="2249"/>
    <cellStyle name="20% - Акцент4 47" xfId="2250"/>
    <cellStyle name="20% - Акцент4 47 2" xfId="2251"/>
    <cellStyle name="20% - Акцент4 48" xfId="2252"/>
    <cellStyle name="20% - Акцент4 48 2" xfId="2253"/>
    <cellStyle name="20% - Акцент4 49" xfId="2254"/>
    <cellStyle name="20% - Акцент4 49 2" xfId="2255"/>
    <cellStyle name="20% - Акцент4 5" xfId="2256"/>
    <cellStyle name="20% - Акцент4 5 2" xfId="2257"/>
    <cellStyle name="20% - Акцент4 5 2 2" xfId="2258"/>
    <cellStyle name="20% - Акцент4 5 3" xfId="2259"/>
    <cellStyle name="20% - Акцент4 5 3 2" xfId="2260"/>
    <cellStyle name="20% - Акцент4 5 4" xfId="2261"/>
    <cellStyle name="20% - Акцент4 5_46EE.2011(v1.0)" xfId="2262"/>
    <cellStyle name="20% - Акцент4 50" xfId="2263"/>
    <cellStyle name="20% - Акцент4 50 2" xfId="2264"/>
    <cellStyle name="20% - Акцент4 51" xfId="2265"/>
    <cellStyle name="20% - Акцент4 51 2" xfId="2266"/>
    <cellStyle name="20% - Акцент4 52" xfId="2267"/>
    <cellStyle name="20% - Акцент4 52 2" xfId="2268"/>
    <cellStyle name="20% - Акцент4 53" xfId="2269"/>
    <cellStyle name="20% - Акцент4 53 2" xfId="2270"/>
    <cellStyle name="20% - Акцент4 54" xfId="2271"/>
    <cellStyle name="20% - Акцент4 54 2" xfId="2272"/>
    <cellStyle name="20% - Акцент4 55" xfId="2273"/>
    <cellStyle name="20% - Акцент4 55 2" xfId="2274"/>
    <cellStyle name="20% - Акцент4 56" xfId="2275"/>
    <cellStyle name="20% - Акцент4 56 2" xfId="2276"/>
    <cellStyle name="20% - Акцент4 57" xfId="2277"/>
    <cellStyle name="20% - Акцент4 57 2" xfId="2278"/>
    <cellStyle name="20% - Акцент4 58" xfId="2279"/>
    <cellStyle name="20% - Акцент4 58 2" xfId="2280"/>
    <cellStyle name="20% - Акцент4 59" xfId="2281"/>
    <cellStyle name="20% - Акцент4 59 2" xfId="2282"/>
    <cellStyle name="20% - Акцент4 6" xfId="2283"/>
    <cellStyle name="20% - Акцент4 6 2" xfId="2284"/>
    <cellStyle name="20% - Акцент4 6 2 2" xfId="2285"/>
    <cellStyle name="20% - Акцент4 6 3" xfId="2286"/>
    <cellStyle name="20% - Акцент4 6 3 2" xfId="2287"/>
    <cellStyle name="20% - Акцент4 6 4" xfId="2288"/>
    <cellStyle name="20% - Акцент4 6_46EE.2011(v1.0)" xfId="2289"/>
    <cellStyle name="20% - Акцент4 60" xfId="2290"/>
    <cellStyle name="20% - Акцент4 60 2" xfId="2291"/>
    <cellStyle name="20% - Акцент4 61" xfId="2292"/>
    <cellStyle name="20% - Акцент4 61 2" xfId="2293"/>
    <cellStyle name="20% - Акцент4 62" xfId="2294"/>
    <cellStyle name="20% - Акцент4 62 2" xfId="2295"/>
    <cellStyle name="20% - Акцент4 63" xfId="2296"/>
    <cellStyle name="20% - Акцент4 63 2" xfId="2297"/>
    <cellStyle name="20% - Акцент4 64" xfId="2298"/>
    <cellStyle name="20% - Акцент4 64 2" xfId="2299"/>
    <cellStyle name="20% - Акцент4 65" xfId="2300"/>
    <cellStyle name="20% - Акцент4 65 2" xfId="2301"/>
    <cellStyle name="20% - Акцент4 66" xfId="2302"/>
    <cellStyle name="20% - Акцент4 66 2" xfId="2303"/>
    <cellStyle name="20% - Акцент4 67" xfId="2304"/>
    <cellStyle name="20% - Акцент4 67 2" xfId="2305"/>
    <cellStyle name="20% - Акцент4 68" xfId="2306"/>
    <cellStyle name="20% - Акцент4 68 2" xfId="2307"/>
    <cellStyle name="20% - Акцент4 69" xfId="2308"/>
    <cellStyle name="20% - Акцент4 69 2" xfId="2309"/>
    <cellStyle name="20% - Акцент4 7" xfId="2310"/>
    <cellStyle name="20% - Акцент4 7 2" xfId="2311"/>
    <cellStyle name="20% - Акцент4 7 2 2" xfId="2312"/>
    <cellStyle name="20% - Акцент4 7 3" xfId="2313"/>
    <cellStyle name="20% - Акцент4 7 3 2" xfId="2314"/>
    <cellStyle name="20% - Акцент4 7 4" xfId="2315"/>
    <cellStyle name="20% - Акцент4 7_46EE.2011(v1.0)" xfId="2316"/>
    <cellStyle name="20% - Акцент4 70" xfId="2317"/>
    <cellStyle name="20% - Акцент4 70 2" xfId="2318"/>
    <cellStyle name="20% - Акцент4 8" xfId="2319"/>
    <cellStyle name="20% - Акцент4 8 2" xfId="2320"/>
    <cellStyle name="20% - Акцент4 8 2 2" xfId="2321"/>
    <cellStyle name="20% - Акцент4 8 3" xfId="2322"/>
    <cellStyle name="20% - Акцент4 8 3 2" xfId="2323"/>
    <cellStyle name="20% - Акцент4 8 4" xfId="2324"/>
    <cellStyle name="20% - Акцент4 8_46EE.2011(v1.0)" xfId="2325"/>
    <cellStyle name="20% - Акцент4 9" xfId="2326"/>
    <cellStyle name="20% - Акцент4 9 2" xfId="2327"/>
    <cellStyle name="20% - Акцент4 9 2 2" xfId="2328"/>
    <cellStyle name="20% - Акцент4 9 3" xfId="2329"/>
    <cellStyle name="20% - Акцент4 9 3 2" xfId="2330"/>
    <cellStyle name="20% - Акцент4 9 4" xfId="2331"/>
    <cellStyle name="20% - Акцент4 9_46EE.2011(v1.0)" xfId="2332"/>
    <cellStyle name="20% - Акцент5 10" xfId="2333"/>
    <cellStyle name="20% - Акцент5 10 2" xfId="2334"/>
    <cellStyle name="20% - Акцент5 11" xfId="2335"/>
    <cellStyle name="20% - Акцент5 11 2" xfId="2336"/>
    <cellStyle name="20% - Акцент5 12" xfId="2337"/>
    <cellStyle name="20% - Акцент5 12 2" xfId="2338"/>
    <cellStyle name="20% - Акцент5 13" xfId="2339"/>
    <cellStyle name="20% - Акцент5 13 2" xfId="2340"/>
    <cellStyle name="20% - Акцент5 14" xfId="2341"/>
    <cellStyle name="20% - Акцент5 14 2" xfId="2342"/>
    <cellStyle name="20% - Акцент5 15" xfId="2343"/>
    <cellStyle name="20% - Акцент5 15 2" xfId="2344"/>
    <cellStyle name="20% - Акцент5 16" xfId="2345"/>
    <cellStyle name="20% - Акцент5 16 2" xfId="2346"/>
    <cellStyle name="20% - Акцент5 17" xfId="2347"/>
    <cellStyle name="20% - Акцент5 17 2" xfId="2348"/>
    <cellStyle name="20% - Акцент5 18" xfId="2349"/>
    <cellStyle name="20% - Акцент5 18 2" xfId="2350"/>
    <cellStyle name="20% - Акцент5 19" xfId="2351"/>
    <cellStyle name="20% - Акцент5 19 2" xfId="2352"/>
    <cellStyle name="20% - Акцент5 2" xfId="2353"/>
    <cellStyle name="20% - Акцент5 2 2" xfId="2354"/>
    <cellStyle name="20% - Акцент5 2 2 2" xfId="2355"/>
    <cellStyle name="20% - Акцент5 2 2 2 2" xfId="2356"/>
    <cellStyle name="20% - Акцент5 2 2 3" xfId="2357"/>
    <cellStyle name="20% - Акцент5 2 3" xfId="2358"/>
    <cellStyle name="20% - Акцент5 2 3 2" xfId="2359"/>
    <cellStyle name="20% - Акцент5 2 3 2 2" xfId="2360"/>
    <cellStyle name="20% - Акцент5 2 3 3" xfId="2361"/>
    <cellStyle name="20% - Акцент5 2 4" xfId="2362"/>
    <cellStyle name="20% - Акцент5 2 4 2" xfId="2363"/>
    <cellStyle name="20% - Акцент5 2 5" xfId="2364"/>
    <cellStyle name="20% - Акцент5 2 5 2" xfId="2365"/>
    <cellStyle name="20% - Акцент5 2 6" xfId="2366"/>
    <cellStyle name="20% - Акцент5 2 6 2" xfId="2367"/>
    <cellStyle name="20% - Акцент5 2 7" xfId="2368"/>
    <cellStyle name="20% - Акцент5 2_46EE.2011(v1.0)" xfId="2369"/>
    <cellStyle name="20% - Акцент5 20" xfId="2370"/>
    <cellStyle name="20% - Акцент5 20 2" xfId="2371"/>
    <cellStyle name="20% - Акцент5 21" xfId="2372"/>
    <cellStyle name="20% - Акцент5 21 2" xfId="2373"/>
    <cellStyle name="20% - Акцент5 22" xfId="2374"/>
    <cellStyle name="20% - Акцент5 22 2" xfId="2375"/>
    <cellStyle name="20% - Акцент5 23" xfId="2376"/>
    <cellStyle name="20% - Акцент5 23 2" xfId="2377"/>
    <cellStyle name="20% - Акцент5 24" xfId="2378"/>
    <cellStyle name="20% - Акцент5 24 2" xfId="2379"/>
    <cellStyle name="20% - Акцент5 25" xfId="2380"/>
    <cellStyle name="20% - Акцент5 25 2" xfId="2381"/>
    <cellStyle name="20% - Акцент5 26" xfId="2382"/>
    <cellStyle name="20% - Акцент5 26 2" xfId="2383"/>
    <cellStyle name="20% - Акцент5 27" xfId="2384"/>
    <cellStyle name="20% - Акцент5 27 2" xfId="2385"/>
    <cellStyle name="20% - Акцент5 28" xfId="2386"/>
    <cellStyle name="20% - Акцент5 28 2" xfId="2387"/>
    <cellStyle name="20% - Акцент5 29" xfId="2388"/>
    <cellStyle name="20% - Акцент5 29 2" xfId="2389"/>
    <cellStyle name="20% - Акцент5 3" xfId="2390"/>
    <cellStyle name="20% - Акцент5 3 2" xfId="2391"/>
    <cellStyle name="20% - Акцент5 3 2 2" xfId="2392"/>
    <cellStyle name="20% - Акцент5 3 2 2 2" xfId="2393"/>
    <cellStyle name="20% - Акцент5 3 2 3" xfId="2394"/>
    <cellStyle name="20% - Акцент5 3 3" xfId="2395"/>
    <cellStyle name="20% - Акцент5 3 3 2" xfId="2396"/>
    <cellStyle name="20% - Акцент5 3 4" xfId="2397"/>
    <cellStyle name="20% - Акцент5 3 4 2" xfId="2398"/>
    <cellStyle name="20% - Акцент5 3 5" xfId="2399"/>
    <cellStyle name="20% - Акцент5 3_46EE.2011(v1.0)" xfId="2400"/>
    <cellStyle name="20% - Акцент5 30" xfId="2401"/>
    <cellStyle name="20% - Акцент5 30 2" xfId="2402"/>
    <cellStyle name="20% - Акцент5 31" xfId="2403"/>
    <cellStyle name="20% - Акцент5 31 2" xfId="2404"/>
    <cellStyle name="20% - Акцент5 32" xfId="2405"/>
    <cellStyle name="20% - Акцент5 32 2" xfId="2406"/>
    <cellStyle name="20% - Акцент5 33" xfId="2407"/>
    <cellStyle name="20% - Акцент5 33 2" xfId="2408"/>
    <cellStyle name="20% - Акцент5 34" xfId="2409"/>
    <cellStyle name="20% - Акцент5 34 2" xfId="2410"/>
    <cellStyle name="20% - Акцент5 35" xfId="2411"/>
    <cellStyle name="20% - Акцент5 35 2" xfId="2412"/>
    <cellStyle name="20% - Акцент5 36" xfId="2413"/>
    <cellStyle name="20% - Акцент5 36 2" xfId="2414"/>
    <cellStyle name="20% - Акцент5 37" xfId="2415"/>
    <cellStyle name="20% - Акцент5 37 2" xfId="2416"/>
    <cellStyle name="20% - Акцент5 38" xfId="2417"/>
    <cellStyle name="20% - Акцент5 38 2" xfId="2418"/>
    <cellStyle name="20% - Акцент5 39" xfId="2419"/>
    <cellStyle name="20% - Акцент5 39 2" xfId="2420"/>
    <cellStyle name="20% - Акцент5 4" xfId="2421"/>
    <cellStyle name="20% - Акцент5 4 2" xfId="2422"/>
    <cellStyle name="20% - Акцент5 4 2 2" xfId="2423"/>
    <cellStyle name="20% - Акцент5 4 3" xfId="2424"/>
    <cellStyle name="20% - Акцент5 4 3 2" xfId="2425"/>
    <cellStyle name="20% - Акцент5 4 4" xfId="2426"/>
    <cellStyle name="20% - Акцент5 4_46EE.2011(v1.0)" xfId="2427"/>
    <cellStyle name="20% - Акцент5 40" xfId="2428"/>
    <cellStyle name="20% - Акцент5 40 2" xfId="2429"/>
    <cellStyle name="20% - Акцент5 41" xfId="2430"/>
    <cellStyle name="20% - Акцент5 41 2" xfId="2431"/>
    <cellStyle name="20% - Акцент5 42" xfId="2432"/>
    <cellStyle name="20% - Акцент5 42 2" xfId="2433"/>
    <cellStyle name="20% - Акцент5 43" xfId="2434"/>
    <cellStyle name="20% - Акцент5 43 2" xfId="2435"/>
    <cellStyle name="20% - Акцент5 44" xfId="2436"/>
    <cellStyle name="20% - Акцент5 44 2" xfId="2437"/>
    <cellStyle name="20% - Акцент5 45" xfId="2438"/>
    <cellStyle name="20% - Акцент5 45 2" xfId="2439"/>
    <cellStyle name="20% - Акцент5 46" xfId="2440"/>
    <cellStyle name="20% - Акцент5 46 2" xfId="2441"/>
    <cellStyle name="20% - Акцент5 47" xfId="2442"/>
    <cellStyle name="20% - Акцент5 47 2" xfId="2443"/>
    <cellStyle name="20% - Акцент5 48" xfId="2444"/>
    <cellStyle name="20% - Акцент5 48 2" xfId="2445"/>
    <cellStyle name="20% - Акцент5 49" xfId="2446"/>
    <cellStyle name="20% - Акцент5 49 2" xfId="2447"/>
    <cellStyle name="20% - Акцент5 5" xfId="2448"/>
    <cellStyle name="20% - Акцент5 5 2" xfId="2449"/>
    <cellStyle name="20% - Акцент5 5 2 2" xfId="2450"/>
    <cellStyle name="20% - Акцент5 5 3" xfId="2451"/>
    <cellStyle name="20% - Акцент5 5 3 2" xfId="2452"/>
    <cellStyle name="20% - Акцент5 5 4" xfId="2453"/>
    <cellStyle name="20% - Акцент5 5_46EE.2011(v1.0)" xfId="2454"/>
    <cellStyle name="20% - Акцент5 50" xfId="2455"/>
    <cellStyle name="20% - Акцент5 50 2" xfId="2456"/>
    <cellStyle name="20% - Акцент5 51" xfId="2457"/>
    <cellStyle name="20% - Акцент5 51 2" xfId="2458"/>
    <cellStyle name="20% - Акцент5 52" xfId="2459"/>
    <cellStyle name="20% - Акцент5 52 2" xfId="2460"/>
    <cellStyle name="20% - Акцент5 53" xfId="2461"/>
    <cellStyle name="20% - Акцент5 53 2" xfId="2462"/>
    <cellStyle name="20% - Акцент5 54" xfId="2463"/>
    <cellStyle name="20% - Акцент5 54 2" xfId="2464"/>
    <cellStyle name="20% - Акцент5 55" xfId="2465"/>
    <cellStyle name="20% - Акцент5 55 2" xfId="2466"/>
    <cellStyle name="20% - Акцент5 56" xfId="2467"/>
    <cellStyle name="20% - Акцент5 56 2" xfId="2468"/>
    <cellStyle name="20% - Акцент5 57" xfId="2469"/>
    <cellStyle name="20% - Акцент5 57 2" xfId="2470"/>
    <cellStyle name="20% - Акцент5 58" xfId="2471"/>
    <cellStyle name="20% - Акцент5 58 2" xfId="2472"/>
    <cellStyle name="20% - Акцент5 59" xfId="2473"/>
    <cellStyle name="20% - Акцент5 59 2" xfId="2474"/>
    <cellStyle name="20% - Акцент5 6" xfId="2475"/>
    <cellStyle name="20% - Акцент5 6 2" xfId="2476"/>
    <cellStyle name="20% - Акцент5 6 2 2" xfId="2477"/>
    <cellStyle name="20% - Акцент5 6 3" xfId="2478"/>
    <cellStyle name="20% - Акцент5 6 3 2" xfId="2479"/>
    <cellStyle name="20% - Акцент5 6 4" xfId="2480"/>
    <cellStyle name="20% - Акцент5 6_46EE.2011(v1.0)" xfId="2481"/>
    <cellStyle name="20% - Акцент5 60" xfId="2482"/>
    <cellStyle name="20% - Акцент5 60 2" xfId="2483"/>
    <cellStyle name="20% - Акцент5 61" xfId="2484"/>
    <cellStyle name="20% - Акцент5 61 2" xfId="2485"/>
    <cellStyle name="20% - Акцент5 62" xfId="2486"/>
    <cellStyle name="20% - Акцент5 62 2" xfId="2487"/>
    <cellStyle name="20% - Акцент5 63" xfId="2488"/>
    <cellStyle name="20% - Акцент5 63 2" xfId="2489"/>
    <cellStyle name="20% - Акцент5 64" xfId="2490"/>
    <cellStyle name="20% - Акцент5 64 2" xfId="2491"/>
    <cellStyle name="20% - Акцент5 65" xfId="2492"/>
    <cellStyle name="20% - Акцент5 65 2" xfId="2493"/>
    <cellStyle name="20% - Акцент5 66" xfId="2494"/>
    <cellStyle name="20% - Акцент5 66 2" xfId="2495"/>
    <cellStyle name="20% - Акцент5 67" xfId="2496"/>
    <cellStyle name="20% - Акцент5 67 2" xfId="2497"/>
    <cellStyle name="20% - Акцент5 68" xfId="2498"/>
    <cellStyle name="20% - Акцент5 68 2" xfId="2499"/>
    <cellStyle name="20% - Акцент5 69" xfId="2500"/>
    <cellStyle name="20% - Акцент5 69 2" xfId="2501"/>
    <cellStyle name="20% - Акцент5 7" xfId="2502"/>
    <cellStyle name="20% - Акцент5 7 2" xfId="2503"/>
    <cellStyle name="20% - Акцент5 7 2 2" xfId="2504"/>
    <cellStyle name="20% - Акцент5 7 3" xfId="2505"/>
    <cellStyle name="20% - Акцент5 7 3 2" xfId="2506"/>
    <cellStyle name="20% - Акцент5 7 4" xfId="2507"/>
    <cellStyle name="20% - Акцент5 7_46EE.2011(v1.0)" xfId="2508"/>
    <cellStyle name="20% - Акцент5 70" xfId="2509"/>
    <cellStyle name="20% - Акцент5 70 2" xfId="2510"/>
    <cellStyle name="20% - Акцент5 8" xfId="2511"/>
    <cellStyle name="20% - Акцент5 8 2" xfId="2512"/>
    <cellStyle name="20% - Акцент5 8 2 2" xfId="2513"/>
    <cellStyle name="20% - Акцент5 8 3" xfId="2514"/>
    <cellStyle name="20% - Акцент5 8 3 2" xfId="2515"/>
    <cellStyle name="20% - Акцент5 8 4" xfId="2516"/>
    <cellStyle name="20% - Акцент5 8_46EE.2011(v1.0)" xfId="2517"/>
    <cellStyle name="20% - Акцент5 9" xfId="2518"/>
    <cellStyle name="20% - Акцент5 9 2" xfId="2519"/>
    <cellStyle name="20% - Акцент5 9 2 2" xfId="2520"/>
    <cellStyle name="20% - Акцент5 9 3" xfId="2521"/>
    <cellStyle name="20% - Акцент5 9 3 2" xfId="2522"/>
    <cellStyle name="20% - Акцент5 9 4" xfId="2523"/>
    <cellStyle name="20% - Акцент5 9_46EE.2011(v1.0)" xfId="2524"/>
    <cellStyle name="20% - Акцент6 10" xfId="2525"/>
    <cellStyle name="20% - Акцент6 10 2" xfId="2526"/>
    <cellStyle name="20% - Акцент6 11" xfId="2527"/>
    <cellStyle name="20% - Акцент6 11 2" xfId="2528"/>
    <cellStyle name="20% - Акцент6 12" xfId="2529"/>
    <cellStyle name="20% - Акцент6 12 2" xfId="2530"/>
    <cellStyle name="20% - Акцент6 13" xfId="2531"/>
    <cellStyle name="20% - Акцент6 13 2" xfId="2532"/>
    <cellStyle name="20% - Акцент6 14" xfId="2533"/>
    <cellStyle name="20% - Акцент6 14 2" xfId="2534"/>
    <cellStyle name="20% - Акцент6 15" xfId="2535"/>
    <cellStyle name="20% - Акцент6 15 2" xfId="2536"/>
    <cellStyle name="20% - Акцент6 16" xfId="2537"/>
    <cellStyle name="20% - Акцент6 16 2" xfId="2538"/>
    <cellStyle name="20% - Акцент6 17" xfId="2539"/>
    <cellStyle name="20% - Акцент6 17 2" xfId="2540"/>
    <cellStyle name="20% - Акцент6 18" xfId="2541"/>
    <cellStyle name="20% - Акцент6 18 2" xfId="2542"/>
    <cellStyle name="20% - Акцент6 19" xfId="2543"/>
    <cellStyle name="20% - Акцент6 19 2" xfId="2544"/>
    <cellStyle name="20% - Акцент6 2" xfId="2545"/>
    <cellStyle name="20% - Акцент6 2 2" xfId="2546"/>
    <cellStyle name="20% - Акцент6 2 2 2" xfId="2547"/>
    <cellStyle name="20% - Акцент6 2 2 2 2" xfId="2548"/>
    <cellStyle name="20% - Акцент6 2 2 3" xfId="2549"/>
    <cellStyle name="20% - Акцент6 2 3" xfId="2550"/>
    <cellStyle name="20% - Акцент6 2 3 2" xfId="2551"/>
    <cellStyle name="20% - Акцент6 2 3 2 2" xfId="2552"/>
    <cellStyle name="20% - Акцент6 2 3 3" xfId="2553"/>
    <cellStyle name="20% - Акцент6 2 4" xfId="2554"/>
    <cellStyle name="20% - Акцент6 2 4 2" xfId="2555"/>
    <cellStyle name="20% - Акцент6 2 5" xfId="2556"/>
    <cellStyle name="20% - Акцент6 2 5 2" xfId="2557"/>
    <cellStyle name="20% - Акцент6 2 6" xfId="2558"/>
    <cellStyle name="20% - Акцент6 2 6 2" xfId="2559"/>
    <cellStyle name="20% - Акцент6 2 7" xfId="2560"/>
    <cellStyle name="20% - Акцент6 2_46EE.2011(v1.0)" xfId="2561"/>
    <cellStyle name="20% - Акцент6 20" xfId="2562"/>
    <cellStyle name="20% - Акцент6 20 2" xfId="2563"/>
    <cellStyle name="20% - Акцент6 21" xfId="2564"/>
    <cellStyle name="20% - Акцент6 21 2" xfId="2565"/>
    <cellStyle name="20% - Акцент6 22" xfId="2566"/>
    <cellStyle name="20% - Акцент6 22 2" xfId="2567"/>
    <cellStyle name="20% - Акцент6 23" xfId="2568"/>
    <cellStyle name="20% - Акцент6 23 2" xfId="2569"/>
    <cellStyle name="20% - Акцент6 24" xfId="2570"/>
    <cellStyle name="20% - Акцент6 24 2" xfId="2571"/>
    <cellStyle name="20% - Акцент6 25" xfId="2572"/>
    <cellStyle name="20% - Акцент6 25 2" xfId="2573"/>
    <cellStyle name="20% - Акцент6 26" xfId="2574"/>
    <cellStyle name="20% - Акцент6 26 2" xfId="2575"/>
    <cellStyle name="20% - Акцент6 27" xfId="2576"/>
    <cellStyle name="20% - Акцент6 27 2" xfId="2577"/>
    <cellStyle name="20% - Акцент6 28" xfId="2578"/>
    <cellStyle name="20% - Акцент6 28 2" xfId="2579"/>
    <cellStyle name="20% - Акцент6 29" xfId="2580"/>
    <cellStyle name="20% - Акцент6 29 2" xfId="2581"/>
    <cellStyle name="20% - Акцент6 3" xfId="2582"/>
    <cellStyle name="20% - Акцент6 3 2" xfId="2583"/>
    <cellStyle name="20% - Акцент6 3 2 2" xfId="2584"/>
    <cellStyle name="20% - Акцент6 3 2 2 2" xfId="2585"/>
    <cellStyle name="20% - Акцент6 3 2 3" xfId="2586"/>
    <cellStyle name="20% - Акцент6 3 3" xfId="2587"/>
    <cellStyle name="20% - Акцент6 3 3 2" xfId="2588"/>
    <cellStyle name="20% - Акцент6 3 4" xfId="2589"/>
    <cellStyle name="20% - Акцент6 3 4 2" xfId="2590"/>
    <cellStyle name="20% - Акцент6 3 5" xfId="2591"/>
    <cellStyle name="20% - Акцент6 3_46EE.2011(v1.0)" xfId="2592"/>
    <cellStyle name="20% - Акцент6 30" xfId="2593"/>
    <cellStyle name="20% - Акцент6 30 2" xfId="2594"/>
    <cellStyle name="20% - Акцент6 31" xfId="2595"/>
    <cellStyle name="20% - Акцент6 31 2" xfId="2596"/>
    <cellStyle name="20% - Акцент6 32" xfId="2597"/>
    <cellStyle name="20% - Акцент6 32 2" xfId="2598"/>
    <cellStyle name="20% - Акцент6 33" xfId="2599"/>
    <cellStyle name="20% - Акцент6 33 2" xfId="2600"/>
    <cellStyle name="20% - Акцент6 34" xfId="2601"/>
    <cellStyle name="20% - Акцент6 34 2" xfId="2602"/>
    <cellStyle name="20% - Акцент6 35" xfId="2603"/>
    <cellStyle name="20% - Акцент6 35 2" xfId="2604"/>
    <cellStyle name="20% - Акцент6 36" xfId="2605"/>
    <cellStyle name="20% - Акцент6 36 2" xfId="2606"/>
    <cellStyle name="20% - Акцент6 37" xfId="2607"/>
    <cellStyle name="20% - Акцент6 37 2" xfId="2608"/>
    <cellStyle name="20% - Акцент6 38" xfId="2609"/>
    <cellStyle name="20% - Акцент6 38 2" xfId="2610"/>
    <cellStyle name="20% - Акцент6 39" xfId="2611"/>
    <cellStyle name="20% - Акцент6 39 2" xfId="2612"/>
    <cellStyle name="20% - Акцент6 4" xfId="2613"/>
    <cellStyle name="20% - Акцент6 4 2" xfId="2614"/>
    <cellStyle name="20% - Акцент6 4 2 2" xfId="2615"/>
    <cellStyle name="20% - Акцент6 4 3" xfId="2616"/>
    <cellStyle name="20% - Акцент6 4 3 2" xfId="2617"/>
    <cellStyle name="20% - Акцент6 4 4" xfId="2618"/>
    <cellStyle name="20% - Акцент6 4_46EE.2011(v1.0)" xfId="2619"/>
    <cellStyle name="20% - Акцент6 40" xfId="2620"/>
    <cellStyle name="20% - Акцент6 40 2" xfId="2621"/>
    <cellStyle name="20% - Акцент6 41" xfId="2622"/>
    <cellStyle name="20% - Акцент6 41 2" xfId="2623"/>
    <cellStyle name="20% - Акцент6 42" xfId="2624"/>
    <cellStyle name="20% - Акцент6 42 2" xfId="2625"/>
    <cellStyle name="20% - Акцент6 43" xfId="2626"/>
    <cellStyle name="20% - Акцент6 43 2" xfId="2627"/>
    <cellStyle name="20% - Акцент6 44" xfId="2628"/>
    <cellStyle name="20% - Акцент6 44 2" xfId="2629"/>
    <cellStyle name="20% - Акцент6 45" xfId="2630"/>
    <cellStyle name="20% - Акцент6 45 2" xfId="2631"/>
    <cellStyle name="20% - Акцент6 46" xfId="2632"/>
    <cellStyle name="20% - Акцент6 46 2" xfId="2633"/>
    <cellStyle name="20% - Акцент6 47" xfId="2634"/>
    <cellStyle name="20% - Акцент6 47 2" xfId="2635"/>
    <cellStyle name="20% - Акцент6 48" xfId="2636"/>
    <cellStyle name="20% - Акцент6 48 2" xfId="2637"/>
    <cellStyle name="20% - Акцент6 49" xfId="2638"/>
    <cellStyle name="20% - Акцент6 49 2" xfId="2639"/>
    <cellStyle name="20% - Акцент6 5" xfId="2640"/>
    <cellStyle name="20% - Акцент6 5 2" xfId="2641"/>
    <cellStyle name="20% - Акцент6 5 2 2" xfId="2642"/>
    <cellStyle name="20% - Акцент6 5 3" xfId="2643"/>
    <cellStyle name="20% - Акцент6 5 3 2" xfId="2644"/>
    <cellStyle name="20% - Акцент6 5 4" xfId="2645"/>
    <cellStyle name="20% - Акцент6 5_46EE.2011(v1.0)" xfId="2646"/>
    <cellStyle name="20% - Акцент6 50" xfId="2647"/>
    <cellStyle name="20% - Акцент6 50 2" xfId="2648"/>
    <cellStyle name="20% - Акцент6 51" xfId="2649"/>
    <cellStyle name="20% - Акцент6 51 2" xfId="2650"/>
    <cellStyle name="20% - Акцент6 52" xfId="2651"/>
    <cellStyle name="20% - Акцент6 52 2" xfId="2652"/>
    <cellStyle name="20% - Акцент6 53" xfId="2653"/>
    <cellStyle name="20% - Акцент6 53 2" xfId="2654"/>
    <cellStyle name="20% - Акцент6 54" xfId="2655"/>
    <cellStyle name="20% - Акцент6 54 2" xfId="2656"/>
    <cellStyle name="20% - Акцент6 55" xfId="2657"/>
    <cellStyle name="20% - Акцент6 55 2" xfId="2658"/>
    <cellStyle name="20% - Акцент6 56" xfId="2659"/>
    <cellStyle name="20% - Акцент6 56 2" xfId="2660"/>
    <cellStyle name="20% - Акцент6 57" xfId="2661"/>
    <cellStyle name="20% - Акцент6 57 2" xfId="2662"/>
    <cellStyle name="20% - Акцент6 58" xfId="2663"/>
    <cellStyle name="20% - Акцент6 58 2" xfId="2664"/>
    <cellStyle name="20% - Акцент6 59" xfId="2665"/>
    <cellStyle name="20% - Акцент6 59 2" xfId="2666"/>
    <cellStyle name="20% - Акцент6 6" xfId="2667"/>
    <cellStyle name="20% - Акцент6 6 2" xfId="2668"/>
    <cellStyle name="20% - Акцент6 6 2 2" xfId="2669"/>
    <cellStyle name="20% - Акцент6 6 3" xfId="2670"/>
    <cellStyle name="20% - Акцент6 6 3 2" xfId="2671"/>
    <cellStyle name="20% - Акцент6 6 4" xfId="2672"/>
    <cellStyle name="20% - Акцент6 6_46EE.2011(v1.0)" xfId="2673"/>
    <cellStyle name="20% - Акцент6 60" xfId="2674"/>
    <cellStyle name="20% - Акцент6 60 2" xfId="2675"/>
    <cellStyle name="20% - Акцент6 61" xfId="2676"/>
    <cellStyle name="20% - Акцент6 61 2" xfId="2677"/>
    <cellStyle name="20% - Акцент6 62" xfId="2678"/>
    <cellStyle name="20% - Акцент6 62 2" xfId="2679"/>
    <cellStyle name="20% - Акцент6 63" xfId="2680"/>
    <cellStyle name="20% - Акцент6 63 2" xfId="2681"/>
    <cellStyle name="20% - Акцент6 64" xfId="2682"/>
    <cellStyle name="20% - Акцент6 64 2" xfId="2683"/>
    <cellStyle name="20% - Акцент6 65" xfId="2684"/>
    <cellStyle name="20% - Акцент6 65 2" xfId="2685"/>
    <cellStyle name="20% - Акцент6 66" xfId="2686"/>
    <cellStyle name="20% - Акцент6 66 2" xfId="2687"/>
    <cellStyle name="20% - Акцент6 67" xfId="2688"/>
    <cellStyle name="20% - Акцент6 67 2" xfId="2689"/>
    <cellStyle name="20% - Акцент6 68" xfId="2690"/>
    <cellStyle name="20% - Акцент6 68 2" xfId="2691"/>
    <cellStyle name="20% - Акцент6 69" xfId="2692"/>
    <cellStyle name="20% - Акцент6 69 2" xfId="2693"/>
    <cellStyle name="20% - Акцент6 7" xfId="2694"/>
    <cellStyle name="20% - Акцент6 7 2" xfId="2695"/>
    <cellStyle name="20% - Акцент6 7 2 2" xfId="2696"/>
    <cellStyle name="20% - Акцент6 7 3" xfId="2697"/>
    <cellStyle name="20% - Акцент6 7 3 2" xfId="2698"/>
    <cellStyle name="20% - Акцент6 7 4" xfId="2699"/>
    <cellStyle name="20% - Акцент6 7_46EE.2011(v1.0)" xfId="2700"/>
    <cellStyle name="20% - Акцент6 70" xfId="2701"/>
    <cellStyle name="20% - Акцент6 70 2" xfId="2702"/>
    <cellStyle name="20% - Акцент6 8" xfId="2703"/>
    <cellStyle name="20% - Акцент6 8 2" xfId="2704"/>
    <cellStyle name="20% - Акцент6 8 2 2" xfId="2705"/>
    <cellStyle name="20% - Акцент6 8 3" xfId="2706"/>
    <cellStyle name="20% - Акцент6 8 3 2" xfId="2707"/>
    <cellStyle name="20% - Акцент6 8 4" xfId="2708"/>
    <cellStyle name="20% - Акцент6 8_46EE.2011(v1.0)" xfId="2709"/>
    <cellStyle name="20% - Акцент6 9" xfId="2710"/>
    <cellStyle name="20% - Акцент6 9 2" xfId="2711"/>
    <cellStyle name="20% - Акцент6 9 2 2" xfId="2712"/>
    <cellStyle name="20% - Акцент6 9 3" xfId="2713"/>
    <cellStyle name="20% - Акцент6 9 3 2" xfId="2714"/>
    <cellStyle name="20% - Акцент6 9 4" xfId="2715"/>
    <cellStyle name="20% - Акцент6 9_46EE.2011(v1.0)" xfId="2716"/>
    <cellStyle name="40% - Accent1" xfId="2717"/>
    <cellStyle name="40% - Accent1 10" xfId="2718"/>
    <cellStyle name="40% - Accent1 11" xfId="2719"/>
    <cellStyle name="40% - Accent1 12" xfId="2720"/>
    <cellStyle name="40% - Accent1 13" xfId="2721"/>
    <cellStyle name="40% - Accent1 14" xfId="2722"/>
    <cellStyle name="40% - Accent1 2" xfId="2723"/>
    <cellStyle name="40% - Accent1 2 2" xfId="2724"/>
    <cellStyle name="40% - Accent1 3" xfId="2725"/>
    <cellStyle name="40% - Accent1 3 2" xfId="2726"/>
    <cellStyle name="40% - Accent1 4" xfId="2727"/>
    <cellStyle name="40% - Accent1 5" xfId="2728"/>
    <cellStyle name="40% - Accent1 6" xfId="2729"/>
    <cellStyle name="40% - Accent1 7" xfId="2730"/>
    <cellStyle name="40% - Accent1 8" xfId="2731"/>
    <cellStyle name="40% - Accent1 9" xfId="2732"/>
    <cellStyle name="40% - Accent1_46EE.2011(v1.0)" xfId="2733"/>
    <cellStyle name="40% - Accent2" xfId="2734"/>
    <cellStyle name="40% - Accent2 10" xfId="2735"/>
    <cellStyle name="40% - Accent2 11" xfId="2736"/>
    <cellStyle name="40% - Accent2 12" xfId="2737"/>
    <cellStyle name="40% - Accent2 13" xfId="2738"/>
    <cellStyle name="40% - Accent2 14" xfId="2739"/>
    <cellStyle name="40% - Accent2 2" xfId="2740"/>
    <cellStyle name="40% - Accent2 2 2" xfId="2741"/>
    <cellStyle name="40% - Accent2 3" xfId="2742"/>
    <cellStyle name="40% - Accent2 3 2" xfId="2743"/>
    <cellStyle name="40% - Accent2 4" xfId="2744"/>
    <cellStyle name="40% - Accent2 5" xfId="2745"/>
    <cellStyle name="40% - Accent2 6" xfId="2746"/>
    <cellStyle name="40% - Accent2 7" xfId="2747"/>
    <cellStyle name="40% - Accent2 8" xfId="2748"/>
    <cellStyle name="40% - Accent2 9" xfId="2749"/>
    <cellStyle name="40% - Accent2_46EE.2011(v1.0)" xfId="2750"/>
    <cellStyle name="40% - Accent3" xfId="2751"/>
    <cellStyle name="40% - Accent3 10" xfId="2752"/>
    <cellStyle name="40% - Accent3 11" xfId="2753"/>
    <cellStyle name="40% - Accent3 12" xfId="2754"/>
    <cellStyle name="40% - Accent3 13" xfId="2755"/>
    <cellStyle name="40% - Accent3 14" xfId="2756"/>
    <cellStyle name="40% - Accent3 2" xfId="2757"/>
    <cellStyle name="40% - Accent3 2 2" xfId="2758"/>
    <cellStyle name="40% - Accent3 3" xfId="2759"/>
    <cellStyle name="40% - Accent3 3 2" xfId="2760"/>
    <cellStyle name="40% - Accent3 4" xfId="2761"/>
    <cellStyle name="40% - Accent3 5" xfId="2762"/>
    <cellStyle name="40% - Accent3 6" xfId="2763"/>
    <cellStyle name="40% - Accent3 7" xfId="2764"/>
    <cellStyle name="40% - Accent3 8" xfId="2765"/>
    <cellStyle name="40% - Accent3 9" xfId="2766"/>
    <cellStyle name="40% - Accent3_46EE.2011(v1.0)" xfId="2767"/>
    <cellStyle name="40% - Accent4" xfId="2768"/>
    <cellStyle name="40% - Accent4 10" xfId="2769"/>
    <cellStyle name="40% - Accent4 11" xfId="2770"/>
    <cellStyle name="40% - Accent4 12" xfId="2771"/>
    <cellStyle name="40% - Accent4 13" xfId="2772"/>
    <cellStyle name="40% - Accent4 14" xfId="2773"/>
    <cellStyle name="40% - Accent4 2" xfId="2774"/>
    <cellStyle name="40% - Accent4 2 2" xfId="2775"/>
    <cellStyle name="40% - Accent4 3" xfId="2776"/>
    <cellStyle name="40% - Accent4 3 2" xfId="2777"/>
    <cellStyle name="40% - Accent4 4" xfId="2778"/>
    <cellStyle name="40% - Accent4 5" xfId="2779"/>
    <cellStyle name="40% - Accent4 6" xfId="2780"/>
    <cellStyle name="40% - Accent4 7" xfId="2781"/>
    <cellStyle name="40% - Accent4 8" xfId="2782"/>
    <cellStyle name="40% - Accent4 9" xfId="2783"/>
    <cellStyle name="40% - Accent4_46EE.2011(v1.0)" xfId="2784"/>
    <cellStyle name="40% - Accent5" xfId="2785"/>
    <cellStyle name="40% - Accent5 10" xfId="2786"/>
    <cellStyle name="40% - Accent5 11" xfId="2787"/>
    <cellStyle name="40% - Accent5 12" xfId="2788"/>
    <cellStyle name="40% - Accent5 13" xfId="2789"/>
    <cellStyle name="40% - Accent5 14" xfId="2790"/>
    <cellStyle name="40% - Accent5 2" xfId="2791"/>
    <cellStyle name="40% - Accent5 2 2" xfId="2792"/>
    <cellStyle name="40% - Accent5 3" xfId="2793"/>
    <cellStyle name="40% - Accent5 3 2" xfId="2794"/>
    <cellStyle name="40% - Accent5 4" xfId="2795"/>
    <cellStyle name="40% - Accent5 5" xfId="2796"/>
    <cellStyle name="40% - Accent5 6" xfId="2797"/>
    <cellStyle name="40% - Accent5 7" xfId="2798"/>
    <cellStyle name="40% - Accent5 8" xfId="2799"/>
    <cellStyle name="40% - Accent5 9" xfId="2800"/>
    <cellStyle name="40% - Accent5_46EE.2011(v1.0)" xfId="2801"/>
    <cellStyle name="40% - Accent6" xfId="2802"/>
    <cellStyle name="40% - Accent6 10" xfId="2803"/>
    <cellStyle name="40% - Accent6 11" xfId="2804"/>
    <cellStyle name="40% - Accent6 12" xfId="2805"/>
    <cellStyle name="40% - Accent6 13" xfId="2806"/>
    <cellStyle name="40% - Accent6 14" xfId="2807"/>
    <cellStyle name="40% - Accent6 2" xfId="2808"/>
    <cellStyle name="40% - Accent6 2 2" xfId="2809"/>
    <cellStyle name="40% - Accent6 3" xfId="2810"/>
    <cellStyle name="40% - Accent6 3 2" xfId="2811"/>
    <cellStyle name="40% - Accent6 4" xfId="2812"/>
    <cellStyle name="40% - Accent6 5" xfId="2813"/>
    <cellStyle name="40% - Accent6 6" xfId="2814"/>
    <cellStyle name="40% - Accent6 7" xfId="2815"/>
    <cellStyle name="40% - Accent6 8" xfId="2816"/>
    <cellStyle name="40% - Accent6 9" xfId="2817"/>
    <cellStyle name="40% - Accent6_46EE.2011(v1.0)" xfId="2818"/>
    <cellStyle name="40% - Акцент1 10" xfId="2819"/>
    <cellStyle name="40% - Акцент1 10 2" xfId="2820"/>
    <cellStyle name="40% - Акцент1 11" xfId="2821"/>
    <cellStyle name="40% - Акцент1 11 2" xfId="2822"/>
    <cellStyle name="40% - Акцент1 12" xfId="2823"/>
    <cellStyle name="40% - Акцент1 12 2" xfId="2824"/>
    <cellStyle name="40% - Акцент1 13" xfId="2825"/>
    <cellStyle name="40% - Акцент1 13 2" xfId="2826"/>
    <cellStyle name="40% - Акцент1 14" xfId="2827"/>
    <cellStyle name="40% - Акцент1 14 2" xfId="2828"/>
    <cellStyle name="40% - Акцент1 15" xfId="2829"/>
    <cellStyle name="40% - Акцент1 15 2" xfId="2830"/>
    <cellStyle name="40% - Акцент1 16" xfId="2831"/>
    <cellStyle name="40% - Акцент1 16 2" xfId="2832"/>
    <cellStyle name="40% - Акцент1 17" xfId="2833"/>
    <cellStyle name="40% - Акцент1 17 2" xfId="2834"/>
    <cellStyle name="40% - Акцент1 18" xfId="2835"/>
    <cellStyle name="40% - Акцент1 18 2" xfId="2836"/>
    <cellStyle name="40% - Акцент1 19" xfId="2837"/>
    <cellStyle name="40% - Акцент1 19 2" xfId="2838"/>
    <cellStyle name="40% - Акцент1 2" xfId="2839"/>
    <cellStyle name="40% - Акцент1 2 2" xfId="2840"/>
    <cellStyle name="40% - Акцент1 2 2 2" xfId="2841"/>
    <cellStyle name="40% - Акцент1 2 2 2 2" xfId="2842"/>
    <cellStyle name="40% - Акцент1 2 2 3" xfId="2843"/>
    <cellStyle name="40% - Акцент1 2 3" xfId="2844"/>
    <cellStyle name="40% - Акцент1 2 3 2" xfId="2845"/>
    <cellStyle name="40% - Акцент1 2 3 2 2" xfId="2846"/>
    <cellStyle name="40% - Акцент1 2 3 3" xfId="2847"/>
    <cellStyle name="40% - Акцент1 2 4" xfId="2848"/>
    <cellStyle name="40% - Акцент1 2 4 2" xfId="2849"/>
    <cellStyle name="40% - Акцент1 2 5" xfId="2850"/>
    <cellStyle name="40% - Акцент1 2 5 2" xfId="2851"/>
    <cellStyle name="40% - Акцент1 2 6" xfId="2852"/>
    <cellStyle name="40% - Акцент1 2 6 2" xfId="2853"/>
    <cellStyle name="40% - Акцент1 2 7" xfId="2854"/>
    <cellStyle name="40% - Акцент1 2_46EE.2011(v1.0)" xfId="2855"/>
    <cellStyle name="40% - Акцент1 20" xfId="2856"/>
    <cellStyle name="40% - Акцент1 20 2" xfId="2857"/>
    <cellStyle name="40% - Акцент1 21" xfId="2858"/>
    <cellStyle name="40% - Акцент1 21 2" xfId="2859"/>
    <cellStyle name="40% - Акцент1 22" xfId="2860"/>
    <cellStyle name="40% - Акцент1 22 2" xfId="2861"/>
    <cellStyle name="40% - Акцент1 23" xfId="2862"/>
    <cellStyle name="40% - Акцент1 23 2" xfId="2863"/>
    <cellStyle name="40% - Акцент1 24" xfId="2864"/>
    <cellStyle name="40% - Акцент1 24 2" xfId="2865"/>
    <cellStyle name="40% - Акцент1 25" xfId="2866"/>
    <cellStyle name="40% - Акцент1 25 2" xfId="2867"/>
    <cellStyle name="40% - Акцент1 26" xfId="2868"/>
    <cellStyle name="40% - Акцент1 26 2" xfId="2869"/>
    <cellStyle name="40% - Акцент1 27" xfId="2870"/>
    <cellStyle name="40% - Акцент1 27 2" xfId="2871"/>
    <cellStyle name="40% - Акцент1 28" xfId="2872"/>
    <cellStyle name="40% - Акцент1 28 2" xfId="2873"/>
    <cellStyle name="40% - Акцент1 29" xfId="2874"/>
    <cellStyle name="40% - Акцент1 29 2" xfId="2875"/>
    <cellStyle name="40% - Акцент1 3" xfId="2876"/>
    <cellStyle name="40% - Акцент1 3 2" xfId="2877"/>
    <cellStyle name="40% - Акцент1 3 2 2" xfId="2878"/>
    <cellStyle name="40% - Акцент1 3 2 2 2" xfId="2879"/>
    <cellStyle name="40% - Акцент1 3 2 3" xfId="2880"/>
    <cellStyle name="40% - Акцент1 3 3" xfId="2881"/>
    <cellStyle name="40% - Акцент1 3 3 2" xfId="2882"/>
    <cellStyle name="40% - Акцент1 3 4" xfId="2883"/>
    <cellStyle name="40% - Акцент1 3 4 2" xfId="2884"/>
    <cellStyle name="40% - Акцент1 3 5" xfId="2885"/>
    <cellStyle name="40% - Акцент1 3_46EE.2011(v1.0)" xfId="2886"/>
    <cellStyle name="40% - Акцент1 30" xfId="2887"/>
    <cellStyle name="40% - Акцент1 30 2" xfId="2888"/>
    <cellStyle name="40% - Акцент1 31" xfId="2889"/>
    <cellStyle name="40% - Акцент1 31 2" xfId="2890"/>
    <cellStyle name="40% - Акцент1 32" xfId="2891"/>
    <cellStyle name="40% - Акцент1 32 2" xfId="2892"/>
    <cellStyle name="40% - Акцент1 33" xfId="2893"/>
    <cellStyle name="40% - Акцент1 33 2" xfId="2894"/>
    <cellStyle name="40% - Акцент1 34" xfId="2895"/>
    <cellStyle name="40% - Акцент1 34 2" xfId="2896"/>
    <cellStyle name="40% - Акцент1 35" xfId="2897"/>
    <cellStyle name="40% - Акцент1 35 2" xfId="2898"/>
    <cellStyle name="40% - Акцент1 36" xfId="2899"/>
    <cellStyle name="40% - Акцент1 36 2" xfId="2900"/>
    <cellStyle name="40% - Акцент1 37" xfId="2901"/>
    <cellStyle name="40% - Акцент1 37 2" xfId="2902"/>
    <cellStyle name="40% - Акцент1 38" xfId="2903"/>
    <cellStyle name="40% - Акцент1 38 2" xfId="2904"/>
    <cellStyle name="40% - Акцент1 39" xfId="2905"/>
    <cellStyle name="40% - Акцент1 39 2" xfId="2906"/>
    <cellStyle name="40% - Акцент1 4" xfId="2907"/>
    <cellStyle name="40% - Акцент1 4 2" xfId="2908"/>
    <cellStyle name="40% - Акцент1 4 2 2" xfId="2909"/>
    <cellStyle name="40% - Акцент1 4 3" xfId="2910"/>
    <cellStyle name="40% - Акцент1 4 3 2" xfId="2911"/>
    <cellStyle name="40% - Акцент1 4 4" xfId="2912"/>
    <cellStyle name="40% - Акцент1 4_46EE.2011(v1.0)" xfId="2913"/>
    <cellStyle name="40% - Акцент1 40" xfId="2914"/>
    <cellStyle name="40% - Акцент1 40 2" xfId="2915"/>
    <cellStyle name="40% - Акцент1 41" xfId="2916"/>
    <cellStyle name="40% - Акцент1 41 2" xfId="2917"/>
    <cellStyle name="40% - Акцент1 42" xfId="2918"/>
    <cellStyle name="40% - Акцент1 42 2" xfId="2919"/>
    <cellStyle name="40% - Акцент1 43" xfId="2920"/>
    <cellStyle name="40% - Акцент1 43 2" xfId="2921"/>
    <cellStyle name="40% - Акцент1 44" xfId="2922"/>
    <cellStyle name="40% - Акцент1 44 2" xfId="2923"/>
    <cellStyle name="40% - Акцент1 45" xfId="2924"/>
    <cellStyle name="40% - Акцент1 45 2" xfId="2925"/>
    <cellStyle name="40% - Акцент1 46" xfId="2926"/>
    <cellStyle name="40% - Акцент1 46 2" xfId="2927"/>
    <cellStyle name="40% - Акцент1 47" xfId="2928"/>
    <cellStyle name="40% - Акцент1 47 2" xfId="2929"/>
    <cellStyle name="40% - Акцент1 48" xfId="2930"/>
    <cellStyle name="40% - Акцент1 48 2" xfId="2931"/>
    <cellStyle name="40% - Акцент1 49" xfId="2932"/>
    <cellStyle name="40% - Акцент1 49 2" xfId="2933"/>
    <cellStyle name="40% - Акцент1 5" xfId="2934"/>
    <cellStyle name="40% - Акцент1 5 2" xfId="2935"/>
    <cellStyle name="40% - Акцент1 5 2 2" xfId="2936"/>
    <cellStyle name="40% - Акцент1 5 3" xfId="2937"/>
    <cellStyle name="40% - Акцент1 5 3 2" xfId="2938"/>
    <cellStyle name="40% - Акцент1 5 4" xfId="2939"/>
    <cellStyle name="40% - Акцент1 5_46EE.2011(v1.0)" xfId="2940"/>
    <cellStyle name="40% - Акцент1 50" xfId="2941"/>
    <cellStyle name="40% - Акцент1 50 2" xfId="2942"/>
    <cellStyle name="40% - Акцент1 51" xfId="2943"/>
    <cellStyle name="40% - Акцент1 51 2" xfId="2944"/>
    <cellStyle name="40% - Акцент1 52" xfId="2945"/>
    <cellStyle name="40% - Акцент1 52 2" xfId="2946"/>
    <cellStyle name="40% - Акцент1 53" xfId="2947"/>
    <cellStyle name="40% - Акцент1 53 2" xfId="2948"/>
    <cellStyle name="40% - Акцент1 54" xfId="2949"/>
    <cellStyle name="40% - Акцент1 54 2" xfId="2950"/>
    <cellStyle name="40% - Акцент1 55" xfId="2951"/>
    <cellStyle name="40% - Акцент1 55 2" xfId="2952"/>
    <cellStyle name="40% - Акцент1 56" xfId="2953"/>
    <cellStyle name="40% - Акцент1 56 2" xfId="2954"/>
    <cellStyle name="40% - Акцент1 57" xfId="2955"/>
    <cellStyle name="40% - Акцент1 57 2" xfId="2956"/>
    <cellStyle name="40% - Акцент1 58" xfId="2957"/>
    <cellStyle name="40% - Акцент1 58 2" xfId="2958"/>
    <cellStyle name="40% - Акцент1 59" xfId="2959"/>
    <cellStyle name="40% - Акцент1 59 2" xfId="2960"/>
    <cellStyle name="40% - Акцент1 6" xfId="2961"/>
    <cellStyle name="40% - Акцент1 6 2" xfId="2962"/>
    <cellStyle name="40% - Акцент1 6 2 2" xfId="2963"/>
    <cellStyle name="40% - Акцент1 6 3" xfId="2964"/>
    <cellStyle name="40% - Акцент1 6 3 2" xfId="2965"/>
    <cellStyle name="40% - Акцент1 6 4" xfId="2966"/>
    <cellStyle name="40% - Акцент1 6_46EE.2011(v1.0)" xfId="2967"/>
    <cellStyle name="40% - Акцент1 60" xfId="2968"/>
    <cellStyle name="40% - Акцент1 60 2" xfId="2969"/>
    <cellStyle name="40% - Акцент1 61" xfId="2970"/>
    <cellStyle name="40% - Акцент1 61 2" xfId="2971"/>
    <cellStyle name="40% - Акцент1 62" xfId="2972"/>
    <cellStyle name="40% - Акцент1 62 2" xfId="2973"/>
    <cellStyle name="40% - Акцент1 63" xfId="2974"/>
    <cellStyle name="40% - Акцент1 63 2" xfId="2975"/>
    <cellStyle name="40% - Акцент1 64" xfId="2976"/>
    <cellStyle name="40% - Акцент1 64 2" xfId="2977"/>
    <cellStyle name="40% - Акцент1 65" xfId="2978"/>
    <cellStyle name="40% - Акцент1 65 2" xfId="2979"/>
    <cellStyle name="40% - Акцент1 66" xfId="2980"/>
    <cellStyle name="40% - Акцент1 66 2" xfId="2981"/>
    <cellStyle name="40% - Акцент1 67" xfId="2982"/>
    <cellStyle name="40% - Акцент1 67 2" xfId="2983"/>
    <cellStyle name="40% - Акцент1 68" xfId="2984"/>
    <cellStyle name="40% - Акцент1 68 2" xfId="2985"/>
    <cellStyle name="40% - Акцент1 69" xfId="2986"/>
    <cellStyle name="40% - Акцент1 69 2" xfId="2987"/>
    <cellStyle name="40% - Акцент1 7" xfId="2988"/>
    <cellStyle name="40% - Акцент1 7 2" xfId="2989"/>
    <cellStyle name="40% - Акцент1 7 2 2" xfId="2990"/>
    <cellStyle name="40% - Акцент1 7 3" xfId="2991"/>
    <cellStyle name="40% - Акцент1 7 3 2" xfId="2992"/>
    <cellStyle name="40% - Акцент1 7 4" xfId="2993"/>
    <cellStyle name="40% - Акцент1 7_46EE.2011(v1.0)" xfId="2994"/>
    <cellStyle name="40% - Акцент1 70" xfId="2995"/>
    <cellStyle name="40% - Акцент1 70 2" xfId="2996"/>
    <cellStyle name="40% - Акцент1 8" xfId="2997"/>
    <cellStyle name="40% - Акцент1 8 2" xfId="2998"/>
    <cellStyle name="40% - Акцент1 8 2 2" xfId="2999"/>
    <cellStyle name="40% - Акцент1 8 3" xfId="3000"/>
    <cellStyle name="40% - Акцент1 8 3 2" xfId="3001"/>
    <cellStyle name="40% - Акцент1 8 4" xfId="3002"/>
    <cellStyle name="40% - Акцент1 8_46EE.2011(v1.0)" xfId="3003"/>
    <cellStyle name="40% - Акцент1 9" xfId="3004"/>
    <cellStyle name="40% - Акцент1 9 2" xfId="3005"/>
    <cellStyle name="40% - Акцент1 9 2 2" xfId="3006"/>
    <cellStyle name="40% - Акцент1 9 3" xfId="3007"/>
    <cellStyle name="40% - Акцент1 9 3 2" xfId="3008"/>
    <cellStyle name="40% - Акцент1 9 4" xfId="3009"/>
    <cellStyle name="40% - Акцент1 9_46EE.2011(v1.0)" xfId="3010"/>
    <cellStyle name="40% - Акцент2 10" xfId="3011"/>
    <cellStyle name="40% - Акцент2 10 2" xfId="3012"/>
    <cellStyle name="40% - Акцент2 11" xfId="3013"/>
    <cellStyle name="40% - Акцент2 11 2" xfId="3014"/>
    <cellStyle name="40% - Акцент2 12" xfId="3015"/>
    <cellStyle name="40% - Акцент2 12 2" xfId="3016"/>
    <cellStyle name="40% - Акцент2 13" xfId="3017"/>
    <cellStyle name="40% - Акцент2 13 2" xfId="3018"/>
    <cellStyle name="40% - Акцент2 14" xfId="3019"/>
    <cellStyle name="40% - Акцент2 14 2" xfId="3020"/>
    <cellStyle name="40% - Акцент2 15" xfId="3021"/>
    <cellStyle name="40% - Акцент2 15 2" xfId="3022"/>
    <cellStyle name="40% - Акцент2 16" xfId="3023"/>
    <cellStyle name="40% - Акцент2 16 2" xfId="3024"/>
    <cellStyle name="40% - Акцент2 17" xfId="3025"/>
    <cellStyle name="40% - Акцент2 17 2" xfId="3026"/>
    <cellStyle name="40% - Акцент2 18" xfId="3027"/>
    <cellStyle name="40% - Акцент2 18 2" xfId="3028"/>
    <cellStyle name="40% - Акцент2 19" xfId="3029"/>
    <cellStyle name="40% - Акцент2 19 2" xfId="3030"/>
    <cellStyle name="40% - Акцент2 2" xfId="3031"/>
    <cellStyle name="40% - Акцент2 2 2" xfId="3032"/>
    <cellStyle name="40% - Акцент2 2 2 2" xfId="3033"/>
    <cellStyle name="40% - Акцент2 2 2 2 2" xfId="3034"/>
    <cellStyle name="40% - Акцент2 2 2 3" xfId="3035"/>
    <cellStyle name="40% - Акцент2 2 3" xfId="3036"/>
    <cellStyle name="40% - Акцент2 2 3 2" xfId="3037"/>
    <cellStyle name="40% - Акцент2 2 3 2 2" xfId="3038"/>
    <cellStyle name="40% - Акцент2 2 3 3" xfId="3039"/>
    <cellStyle name="40% - Акцент2 2 4" xfId="3040"/>
    <cellStyle name="40% - Акцент2 2 4 2" xfId="3041"/>
    <cellStyle name="40% - Акцент2 2 5" xfId="3042"/>
    <cellStyle name="40% - Акцент2 2 5 2" xfId="3043"/>
    <cellStyle name="40% - Акцент2 2 6" xfId="3044"/>
    <cellStyle name="40% - Акцент2 2 6 2" xfId="3045"/>
    <cellStyle name="40% - Акцент2 2 7" xfId="3046"/>
    <cellStyle name="40% - Акцент2 2_46EE.2011(v1.0)" xfId="3047"/>
    <cellStyle name="40% - Акцент2 20" xfId="3048"/>
    <cellStyle name="40% - Акцент2 20 2" xfId="3049"/>
    <cellStyle name="40% - Акцент2 21" xfId="3050"/>
    <cellStyle name="40% - Акцент2 21 2" xfId="3051"/>
    <cellStyle name="40% - Акцент2 22" xfId="3052"/>
    <cellStyle name="40% - Акцент2 22 2" xfId="3053"/>
    <cellStyle name="40% - Акцент2 23" xfId="3054"/>
    <cellStyle name="40% - Акцент2 23 2" xfId="3055"/>
    <cellStyle name="40% - Акцент2 24" xfId="3056"/>
    <cellStyle name="40% - Акцент2 24 2" xfId="3057"/>
    <cellStyle name="40% - Акцент2 25" xfId="3058"/>
    <cellStyle name="40% - Акцент2 25 2" xfId="3059"/>
    <cellStyle name="40% - Акцент2 26" xfId="3060"/>
    <cellStyle name="40% - Акцент2 26 2" xfId="3061"/>
    <cellStyle name="40% - Акцент2 27" xfId="3062"/>
    <cellStyle name="40% - Акцент2 27 2" xfId="3063"/>
    <cellStyle name="40% - Акцент2 28" xfId="3064"/>
    <cellStyle name="40% - Акцент2 28 2" xfId="3065"/>
    <cellStyle name="40% - Акцент2 29" xfId="3066"/>
    <cellStyle name="40% - Акцент2 29 2" xfId="3067"/>
    <cellStyle name="40% - Акцент2 3" xfId="3068"/>
    <cellStyle name="40% - Акцент2 3 2" xfId="3069"/>
    <cellStyle name="40% - Акцент2 3 2 2" xfId="3070"/>
    <cellStyle name="40% - Акцент2 3 2 2 2" xfId="3071"/>
    <cellStyle name="40% - Акцент2 3 2 3" xfId="3072"/>
    <cellStyle name="40% - Акцент2 3 3" xfId="3073"/>
    <cellStyle name="40% - Акцент2 3 3 2" xfId="3074"/>
    <cellStyle name="40% - Акцент2 3 4" xfId="3075"/>
    <cellStyle name="40% - Акцент2 3 4 2" xfId="3076"/>
    <cellStyle name="40% - Акцент2 3 5" xfId="3077"/>
    <cellStyle name="40% - Акцент2 3_46EE.2011(v1.0)" xfId="3078"/>
    <cellStyle name="40% - Акцент2 30" xfId="3079"/>
    <cellStyle name="40% - Акцент2 30 2" xfId="3080"/>
    <cellStyle name="40% - Акцент2 31" xfId="3081"/>
    <cellStyle name="40% - Акцент2 31 2" xfId="3082"/>
    <cellStyle name="40% - Акцент2 32" xfId="3083"/>
    <cellStyle name="40% - Акцент2 32 2" xfId="3084"/>
    <cellStyle name="40% - Акцент2 33" xfId="3085"/>
    <cellStyle name="40% - Акцент2 33 2" xfId="3086"/>
    <cellStyle name="40% - Акцент2 34" xfId="3087"/>
    <cellStyle name="40% - Акцент2 34 2" xfId="3088"/>
    <cellStyle name="40% - Акцент2 35" xfId="3089"/>
    <cellStyle name="40% - Акцент2 35 2" xfId="3090"/>
    <cellStyle name="40% - Акцент2 36" xfId="3091"/>
    <cellStyle name="40% - Акцент2 36 2" xfId="3092"/>
    <cellStyle name="40% - Акцент2 37" xfId="3093"/>
    <cellStyle name="40% - Акцент2 37 2" xfId="3094"/>
    <cellStyle name="40% - Акцент2 38" xfId="3095"/>
    <cellStyle name="40% - Акцент2 38 2" xfId="3096"/>
    <cellStyle name="40% - Акцент2 39" xfId="3097"/>
    <cellStyle name="40% - Акцент2 39 2" xfId="3098"/>
    <cellStyle name="40% - Акцент2 4" xfId="3099"/>
    <cellStyle name="40% - Акцент2 4 2" xfId="3100"/>
    <cellStyle name="40% - Акцент2 4 2 2" xfId="3101"/>
    <cellStyle name="40% - Акцент2 4 3" xfId="3102"/>
    <cellStyle name="40% - Акцент2 4 3 2" xfId="3103"/>
    <cellStyle name="40% - Акцент2 4 4" xfId="3104"/>
    <cellStyle name="40% - Акцент2 4_46EE.2011(v1.0)" xfId="3105"/>
    <cellStyle name="40% - Акцент2 40" xfId="3106"/>
    <cellStyle name="40% - Акцент2 40 2" xfId="3107"/>
    <cellStyle name="40% - Акцент2 41" xfId="3108"/>
    <cellStyle name="40% - Акцент2 41 2" xfId="3109"/>
    <cellStyle name="40% - Акцент2 42" xfId="3110"/>
    <cellStyle name="40% - Акцент2 42 2" xfId="3111"/>
    <cellStyle name="40% - Акцент2 43" xfId="3112"/>
    <cellStyle name="40% - Акцент2 43 2" xfId="3113"/>
    <cellStyle name="40% - Акцент2 44" xfId="3114"/>
    <cellStyle name="40% - Акцент2 44 2" xfId="3115"/>
    <cellStyle name="40% - Акцент2 45" xfId="3116"/>
    <cellStyle name="40% - Акцент2 45 2" xfId="3117"/>
    <cellStyle name="40% - Акцент2 46" xfId="3118"/>
    <cellStyle name="40% - Акцент2 46 2" xfId="3119"/>
    <cellStyle name="40% - Акцент2 47" xfId="3120"/>
    <cellStyle name="40% - Акцент2 47 2" xfId="3121"/>
    <cellStyle name="40% - Акцент2 48" xfId="3122"/>
    <cellStyle name="40% - Акцент2 48 2" xfId="3123"/>
    <cellStyle name="40% - Акцент2 49" xfId="3124"/>
    <cellStyle name="40% - Акцент2 49 2" xfId="3125"/>
    <cellStyle name="40% - Акцент2 5" xfId="3126"/>
    <cellStyle name="40% - Акцент2 5 2" xfId="3127"/>
    <cellStyle name="40% - Акцент2 5 2 2" xfId="3128"/>
    <cellStyle name="40% - Акцент2 5 3" xfId="3129"/>
    <cellStyle name="40% - Акцент2 5 3 2" xfId="3130"/>
    <cellStyle name="40% - Акцент2 5 4" xfId="3131"/>
    <cellStyle name="40% - Акцент2 5_46EE.2011(v1.0)" xfId="3132"/>
    <cellStyle name="40% - Акцент2 50" xfId="3133"/>
    <cellStyle name="40% - Акцент2 50 2" xfId="3134"/>
    <cellStyle name="40% - Акцент2 51" xfId="3135"/>
    <cellStyle name="40% - Акцент2 51 2" xfId="3136"/>
    <cellStyle name="40% - Акцент2 52" xfId="3137"/>
    <cellStyle name="40% - Акцент2 52 2" xfId="3138"/>
    <cellStyle name="40% - Акцент2 53" xfId="3139"/>
    <cellStyle name="40% - Акцент2 53 2" xfId="3140"/>
    <cellStyle name="40% - Акцент2 54" xfId="3141"/>
    <cellStyle name="40% - Акцент2 54 2" xfId="3142"/>
    <cellStyle name="40% - Акцент2 55" xfId="3143"/>
    <cellStyle name="40% - Акцент2 55 2" xfId="3144"/>
    <cellStyle name="40% - Акцент2 56" xfId="3145"/>
    <cellStyle name="40% - Акцент2 56 2" xfId="3146"/>
    <cellStyle name="40% - Акцент2 57" xfId="3147"/>
    <cellStyle name="40% - Акцент2 57 2" xfId="3148"/>
    <cellStyle name="40% - Акцент2 58" xfId="3149"/>
    <cellStyle name="40% - Акцент2 58 2" xfId="3150"/>
    <cellStyle name="40% - Акцент2 59" xfId="3151"/>
    <cellStyle name="40% - Акцент2 59 2" xfId="3152"/>
    <cellStyle name="40% - Акцент2 6" xfId="3153"/>
    <cellStyle name="40% - Акцент2 6 2" xfId="3154"/>
    <cellStyle name="40% - Акцент2 6 2 2" xfId="3155"/>
    <cellStyle name="40% - Акцент2 6 3" xfId="3156"/>
    <cellStyle name="40% - Акцент2 6 3 2" xfId="3157"/>
    <cellStyle name="40% - Акцент2 6 4" xfId="3158"/>
    <cellStyle name="40% - Акцент2 6_46EE.2011(v1.0)" xfId="3159"/>
    <cellStyle name="40% - Акцент2 60" xfId="3160"/>
    <cellStyle name="40% - Акцент2 60 2" xfId="3161"/>
    <cellStyle name="40% - Акцент2 61" xfId="3162"/>
    <cellStyle name="40% - Акцент2 61 2" xfId="3163"/>
    <cellStyle name="40% - Акцент2 62" xfId="3164"/>
    <cellStyle name="40% - Акцент2 62 2" xfId="3165"/>
    <cellStyle name="40% - Акцент2 63" xfId="3166"/>
    <cellStyle name="40% - Акцент2 63 2" xfId="3167"/>
    <cellStyle name="40% - Акцент2 64" xfId="3168"/>
    <cellStyle name="40% - Акцент2 64 2" xfId="3169"/>
    <cellStyle name="40% - Акцент2 65" xfId="3170"/>
    <cellStyle name="40% - Акцент2 65 2" xfId="3171"/>
    <cellStyle name="40% - Акцент2 66" xfId="3172"/>
    <cellStyle name="40% - Акцент2 66 2" xfId="3173"/>
    <cellStyle name="40% - Акцент2 67" xfId="3174"/>
    <cellStyle name="40% - Акцент2 67 2" xfId="3175"/>
    <cellStyle name="40% - Акцент2 68" xfId="3176"/>
    <cellStyle name="40% - Акцент2 68 2" xfId="3177"/>
    <cellStyle name="40% - Акцент2 69" xfId="3178"/>
    <cellStyle name="40% - Акцент2 69 2" xfId="3179"/>
    <cellStyle name="40% - Акцент2 7" xfId="3180"/>
    <cellStyle name="40% - Акцент2 7 2" xfId="3181"/>
    <cellStyle name="40% - Акцент2 7 2 2" xfId="3182"/>
    <cellStyle name="40% - Акцент2 7 3" xfId="3183"/>
    <cellStyle name="40% - Акцент2 7 3 2" xfId="3184"/>
    <cellStyle name="40% - Акцент2 7 4" xfId="3185"/>
    <cellStyle name="40% - Акцент2 7_46EE.2011(v1.0)" xfId="3186"/>
    <cellStyle name="40% - Акцент2 70" xfId="3187"/>
    <cellStyle name="40% - Акцент2 70 2" xfId="3188"/>
    <cellStyle name="40% - Акцент2 8" xfId="3189"/>
    <cellStyle name="40% - Акцент2 8 2" xfId="3190"/>
    <cellStyle name="40% - Акцент2 8 2 2" xfId="3191"/>
    <cellStyle name="40% - Акцент2 8 3" xfId="3192"/>
    <cellStyle name="40% - Акцент2 8 3 2" xfId="3193"/>
    <cellStyle name="40% - Акцент2 8 4" xfId="3194"/>
    <cellStyle name="40% - Акцент2 8_46EE.2011(v1.0)" xfId="3195"/>
    <cellStyle name="40% - Акцент2 9" xfId="3196"/>
    <cellStyle name="40% - Акцент2 9 2" xfId="3197"/>
    <cellStyle name="40% - Акцент2 9 2 2" xfId="3198"/>
    <cellStyle name="40% - Акцент2 9 3" xfId="3199"/>
    <cellStyle name="40% - Акцент2 9 3 2" xfId="3200"/>
    <cellStyle name="40% - Акцент2 9 4" xfId="3201"/>
    <cellStyle name="40% - Акцент2 9_46EE.2011(v1.0)" xfId="3202"/>
    <cellStyle name="40% - Акцент3 10" xfId="3203"/>
    <cellStyle name="40% - Акцент3 10 2" xfId="3204"/>
    <cellStyle name="40% - Акцент3 11" xfId="3205"/>
    <cellStyle name="40% - Акцент3 11 2" xfId="3206"/>
    <cellStyle name="40% - Акцент3 12" xfId="3207"/>
    <cellStyle name="40% - Акцент3 12 2" xfId="3208"/>
    <cellStyle name="40% - Акцент3 13" xfId="3209"/>
    <cellStyle name="40% - Акцент3 13 2" xfId="3210"/>
    <cellStyle name="40% - Акцент3 14" xfId="3211"/>
    <cellStyle name="40% - Акцент3 14 2" xfId="3212"/>
    <cellStyle name="40% - Акцент3 15" xfId="3213"/>
    <cellStyle name="40% - Акцент3 15 2" xfId="3214"/>
    <cellStyle name="40% - Акцент3 16" xfId="3215"/>
    <cellStyle name="40% - Акцент3 16 2" xfId="3216"/>
    <cellStyle name="40% - Акцент3 17" xfId="3217"/>
    <cellStyle name="40% - Акцент3 17 2" xfId="3218"/>
    <cellStyle name="40% - Акцент3 18" xfId="3219"/>
    <cellStyle name="40% - Акцент3 18 2" xfId="3220"/>
    <cellStyle name="40% - Акцент3 19" xfId="3221"/>
    <cellStyle name="40% - Акцент3 19 2" xfId="3222"/>
    <cellStyle name="40% - Акцент3 2" xfId="3223"/>
    <cellStyle name="40% - Акцент3 2 2" xfId="3224"/>
    <cellStyle name="40% - Акцент3 2 2 2" xfId="3225"/>
    <cellStyle name="40% - Акцент3 2 2 2 2" xfId="3226"/>
    <cellStyle name="40% - Акцент3 2 2 3" xfId="3227"/>
    <cellStyle name="40% - Акцент3 2 3" xfId="3228"/>
    <cellStyle name="40% - Акцент3 2 3 2" xfId="3229"/>
    <cellStyle name="40% - Акцент3 2 3 2 2" xfId="3230"/>
    <cellStyle name="40% - Акцент3 2 3 3" xfId="3231"/>
    <cellStyle name="40% - Акцент3 2 4" xfId="3232"/>
    <cellStyle name="40% - Акцент3 2 4 2" xfId="3233"/>
    <cellStyle name="40% - Акцент3 2 5" xfId="3234"/>
    <cellStyle name="40% - Акцент3 2 5 2" xfId="3235"/>
    <cellStyle name="40% - Акцент3 2 6" xfId="3236"/>
    <cellStyle name="40% - Акцент3 2 6 2" xfId="3237"/>
    <cellStyle name="40% - Акцент3 2 7" xfId="3238"/>
    <cellStyle name="40% - Акцент3 2_46EE.2011(v1.0)" xfId="3239"/>
    <cellStyle name="40% - Акцент3 20" xfId="3240"/>
    <cellStyle name="40% - Акцент3 20 2" xfId="3241"/>
    <cellStyle name="40% - Акцент3 21" xfId="3242"/>
    <cellStyle name="40% - Акцент3 21 2" xfId="3243"/>
    <cellStyle name="40% - Акцент3 22" xfId="3244"/>
    <cellStyle name="40% - Акцент3 22 2" xfId="3245"/>
    <cellStyle name="40% - Акцент3 23" xfId="3246"/>
    <cellStyle name="40% - Акцент3 23 2" xfId="3247"/>
    <cellStyle name="40% - Акцент3 24" xfId="3248"/>
    <cellStyle name="40% - Акцент3 24 2" xfId="3249"/>
    <cellStyle name="40% - Акцент3 25" xfId="3250"/>
    <cellStyle name="40% - Акцент3 25 2" xfId="3251"/>
    <cellStyle name="40% - Акцент3 26" xfId="3252"/>
    <cellStyle name="40% - Акцент3 26 2" xfId="3253"/>
    <cellStyle name="40% - Акцент3 27" xfId="3254"/>
    <cellStyle name="40% - Акцент3 27 2" xfId="3255"/>
    <cellStyle name="40% - Акцент3 28" xfId="3256"/>
    <cellStyle name="40% - Акцент3 28 2" xfId="3257"/>
    <cellStyle name="40% - Акцент3 29" xfId="3258"/>
    <cellStyle name="40% - Акцент3 29 2" xfId="3259"/>
    <cellStyle name="40% - Акцент3 3" xfId="3260"/>
    <cellStyle name="40% - Акцент3 3 2" xfId="3261"/>
    <cellStyle name="40% - Акцент3 3 2 2" xfId="3262"/>
    <cellStyle name="40% - Акцент3 3 2 2 2" xfId="3263"/>
    <cellStyle name="40% - Акцент3 3 2 3" xfId="3264"/>
    <cellStyle name="40% - Акцент3 3 3" xfId="3265"/>
    <cellStyle name="40% - Акцент3 3 3 2" xfId="3266"/>
    <cellStyle name="40% - Акцент3 3 4" xfId="3267"/>
    <cellStyle name="40% - Акцент3 3 4 2" xfId="3268"/>
    <cellStyle name="40% - Акцент3 3 5" xfId="3269"/>
    <cellStyle name="40% - Акцент3 3_46EE.2011(v1.0)" xfId="3270"/>
    <cellStyle name="40% - Акцент3 30" xfId="3271"/>
    <cellStyle name="40% - Акцент3 30 2" xfId="3272"/>
    <cellStyle name="40% - Акцент3 31" xfId="3273"/>
    <cellStyle name="40% - Акцент3 31 2" xfId="3274"/>
    <cellStyle name="40% - Акцент3 32" xfId="3275"/>
    <cellStyle name="40% - Акцент3 32 2" xfId="3276"/>
    <cellStyle name="40% - Акцент3 33" xfId="3277"/>
    <cellStyle name="40% - Акцент3 33 2" xfId="3278"/>
    <cellStyle name="40% - Акцент3 34" xfId="3279"/>
    <cellStyle name="40% - Акцент3 34 2" xfId="3280"/>
    <cellStyle name="40% - Акцент3 35" xfId="3281"/>
    <cellStyle name="40% - Акцент3 35 2" xfId="3282"/>
    <cellStyle name="40% - Акцент3 36" xfId="3283"/>
    <cellStyle name="40% - Акцент3 36 2" xfId="3284"/>
    <cellStyle name="40% - Акцент3 37" xfId="3285"/>
    <cellStyle name="40% - Акцент3 37 2" xfId="3286"/>
    <cellStyle name="40% - Акцент3 38" xfId="3287"/>
    <cellStyle name="40% - Акцент3 38 2" xfId="3288"/>
    <cellStyle name="40% - Акцент3 39" xfId="3289"/>
    <cellStyle name="40% - Акцент3 39 2" xfId="3290"/>
    <cellStyle name="40% - Акцент3 4" xfId="3291"/>
    <cellStyle name="40% - Акцент3 4 2" xfId="3292"/>
    <cellStyle name="40% - Акцент3 4 2 2" xfId="3293"/>
    <cellStyle name="40% - Акцент3 4 3" xfId="3294"/>
    <cellStyle name="40% - Акцент3 4 3 2" xfId="3295"/>
    <cellStyle name="40% - Акцент3 4 4" xfId="3296"/>
    <cellStyle name="40% - Акцент3 4_46EE.2011(v1.0)" xfId="3297"/>
    <cellStyle name="40% - Акцент3 40" xfId="3298"/>
    <cellStyle name="40% - Акцент3 40 2" xfId="3299"/>
    <cellStyle name="40% - Акцент3 41" xfId="3300"/>
    <cellStyle name="40% - Акцент3 41 2" xfId="3301"/>
    <cellStyle name="40% - Акцент3 42" xfId="3302"/>
    <cellStyle name="40% - Акцент3 42 2" xfId="3303"/>
    <cellStyle name="40% - Акцент3 43" xfId="3304"/>
    <cellStyle name="40% - Акцент3 43 2" xfId="3305"/>
    <cellStyle name="40% - Акцент3 44" xfId="3306"/>
    <cellStyle name="40% - Акцент3 44 2" xfId="3307"/>
    <cellStyle name="40% - Акцент3 45" xfId="3308"/>
    <cellStyle name="40% - Акцент3 45 2" xfId="3309"/>
    <cellStyle name="40% - Акцент3 46" xfId="3310"/>
    <cellStyle name="40% - Акцент3 46 2" xfId="3311"/>
    <cellStyle name="40% - Акцент3 47" xfId="3312"/>
    <cellStyle name="40% - Акцент3 47 2" xfId="3313"/>
    <cellStyle name="40% - Акцент3 48" xfId="3314"/>
    <cellStyle name="40% - Акцент3 48 2" xfId="3315"/>
    <cellStyle name="40% - Акцент3 49" xfId="3316"/>
    <cellStyle name="40% - Акцент3 49 2" xfId="3317"/>
    <cellStyle name="40% - Акцент3 5" xfId="3318"/>
    <cellStyle name="40% - Акцент3 5 2" xfId="3319"/>
    <cellStyle name="40% - Акцент3 5 2 2" xfId="3320"/>
    <cellStyle name="40% - Акцент3 5 3" xfId="3321"/>
    <cellStyle name="40% - Акцент3 5 3 2" xfId="3322"/>
    <cellStyle name="40% - Акцент3 5 4" xfId="3323"/>
    <cellStyle name="40% - Акцент3 5_46EE.2011(v1.0)" xfId="3324"/>
    <cellStyle name="40% - Акцент3 50" xfId="3325"/>
    <cellStyle name="40% - Акцент3 50 2" xfId="3326"/>
    <cellStyle name="40% - Акцент3 51" xfId="3327"/>
    <cellStyle name="40% - Акцент3 51 2" xfId="3328"/>
    <cellStyle name="40% - Акцент3 52" xfId="3329"/>
    <cellStyle name="40% - Акцент3 52 2" xfId="3330"/>
    <cellStyle name="40% - Акцент3 53" xfId="3331"/>
    <cellStyle name="40% - Акцент3 53 2" xfId="3332"/>
    <cellStyle name="40% - Акцент3 54" xfId="3333"/>
    <cellStyle name="40% - Акцент3 54 2" xfId="3334"/>
    <cellStyle name="40% - Акцент3 55" xfId="3335"/>
    <cellStyle name="40% - Акцент3 55 2" xfId="3336"/>
    <cellStyle name="40% - Акцент3 56" xfId="3337"/>
    <cellStyle name="40% - Акцент3 56 2" xfId="3338"/>
    <cellStyle name="40% - Акцент3 57" xfId="3339"/>
    <cellStyle name="40% - Акцент3 57 2" xfId="3340"/>
    <cellStyle name="40% - Акцент3 58" xfId="3341"/>
    <cellStyle name="40% - Акцент3 58 2" xfId="3342"/>
    <cellStyle name="40% - Акцент3 59" xfId="3343"/>
    <cellStyle name="40% - Акцент3 59 2" xfId="3344"/>
    <cellStyle name="40% - Акцент3 6" xfId="3345"/>
    <cellStyle name="40% - Акцент3 6 2" xfId="3346"/>
    <cellStyle name="40% - Акцент3 6 2 2" xfId="3347"/>
    <cellStyle name="40% - Акцент3 6 3" xfId="3348"/>
    <cellStyle name="40% - Акцент3 6 3 2" xfId="3349"/>
    <cellStyle name="40% - Акцент3 6 4" xfId="3350"/>
    <cellStyle name="40% - Акцент3 6_46EE.2011(v1.0)" xfId="3351"/>
    <cellStyle name="40% - Акцент3 60" xfId="3352"/>
    <cellStyle name="40% - Акцент3 60 2" xfId="3353"/>
    <cellStyle name="40% - Акцент3 61" xfId="3354"/>
    <cellStyle name="40% - Акцент3 61 2" xfId="3355"/>
    <cellStyle name="40% - Акцент3 62" xfId="3356"/>
    <cellStyle name="40% - Акцент3 62 2" xfId="3357"/>
    <cellStyle name="40% - Акцент3 63" xfId="3358"/>
    <cellStyle name="40% - Акцент3 63 2" xfId="3359"/>
    <cellStyle name="40% - Акцент3 64" xfId="3360"/>
    <cellStyle name="40% - Акцент3 64 2" xfId="3361"/>
    <cellStyle name="40% - Акцент3 65" xfId="3362"/>
    <cellStyle name="40% - Акцент3 65 2" xfId="3363"/>
    <cellStyle name="40% - Акцент3 66" xfId="3364"/>
    <cellStyle name="40% - Акцент3 66 2" xfId="3365"/>
    <cellStyle name="40% - Акцент3 67" xfId="3366"/>
    <cellStyle name="40% - Акцент3 67 2" xfId="3367"/>
    <cellStyle name="40% - Акцент3 68" xfId="3368"/>
    <cellStyle name="40% - Акцент3 68 2" xfId="3369"/>
    <cellStyle name="40% - Акцент3 69" xfId="3370"/>
    <cellStyle name="40% - Акцент3 69 2" xfId="3371"/>
    <cellStyle name="40% - Акцент3 7" xfId="3372"/>
    <cellStyle name="40% - Акцент3 7 2" xfId="3373"/>
    <cellStyle name="40% - Акцент3 7 2 2" xfId="3374"/>
    <cellStyle name="40% - Акцент3 7 3" xfId="3375"/>
    <cellStyle name="40% - Акцент3 7 3 2" xfId="3376"/>
    <cellStyle name="40% - Акцент3 7 4" xfId="3377"/>
    <cellStyle name="40% - Акцент3 7_46EE.2011(v1.0)" xfId="3378"/>
    <cellStyle name="40% - Акцент3 70" xfId="3379"/>
    <cellStyle name="40% - Акцент3 70 2" xfId="3380"/>
    <cellStyle name="40% - Акцент3 8" xfId="3381"/>
    <cellStyle name="40% - Акцент3 8 2" xfId="3382"/>
    <cellStyle name="40% - Акцент3 8 2 2" xfId="3383"/>
    <cellStyle name="40% - Акцент3 8 3" xfId="3384"/>
    <cellStyle name="40% - Акцент3 8 3 2" xfId="3385"/>
    <cellStyle name="40% - Акцент3 8 4" xfId="3386"/>
    <cellStyle name="40% - Акцент3 8_46EE.2011(v1.0)" xfId="3387"/>
    <cellStyle name="40% - Акцент3 9" xfId="3388"/>
    <cellStyle name="40% - Акцент3 9 2" xfId="3389"/>
    <cellStyle name="40% - Акцент3 9 2 2" xfId="3390"/>
    <cellStyle name="40% - Акцент3 9 3" xfId="3391"/>
    <cellStyle name="40% - Акцент3 9 3 2" xfId="3392"/>
    <cellStyle name="40% - Акцент3 9 4" xfId="3393"/>
    <cellStyle name="40% - Акцент3 9_46EE.2011(v1.0)" xfId="3394"/>
    <cellStyle name="40% - Акцент4 10" xfId="3395"/>
    <cellStyle name="40% - Акцент4 10 2" xfId="3396"/>
    <cellStyle name="40% - Акцент4 11" xfId="3397"/>
    <cellStyle name="40% - Акцент4 11 2" xfId="3398"/>
    <cellStyle name="40% - Акцент4 12" xfId="3399"/>
    <cellStyle name="40% - Акцент4 12 2" xfId="3400"/>
    <cellStyle name="40% - Акцент4 13" xfId="3401"/>
    <cellStyle name="40% - Акцент4 13 2" xfId="3402"/>
    <cellStyle name="40% - Акцент4 14" xfId="3403"/>
    <cellStyle name="40% - Акцент4 14 2" xfId="3404"/>
    <cellStyle name="40% - Акцент4 15" xfId="3405"/>
    <cellStyle name="40% - Акцент4 15 2" xfId="3406"/>
    <cellStyle name="40% - Акцент4 16" xfId="3407"/>
    <cellStyle name="40% - Акцент4 16 2" xfId="3408"/>
    <cellStyle name="40% - Акцент4 17" xfId="3409"/>
    <cellStyle name="40% - Акцент4 17 2" xfId="3410"/>
    <cellStyle name="40% - Акцент4 18" xfId="3411"/>
    <cellStyle name="40% - Акцент4 18 2" xfId="3412"/>
    <cellStyle name="40% - Акцент4 19" xfId="3413"/>
    <cellStyle name="40% - Акцент4 19 2" xfId="3414"/>
    <cellStyle name="40% - Акцент4 2" xfId="3415"/>
    <cellStyle name="40% - Акцент4 2 2" xfId="3416"/>
    <cellStyle name="40% - Акцент4 2 2 2" xfId="3417"/>
    <cellStyle name="40% - Акцент4 2 2 2 2" xfId="3418"/>
    <cellStyle name="40% - Акцент4 2 2 3" xfId="3419"/>
    <cellStyle name="40% - Акцент4 2 3" xfId="3420"/>
    <cellStyle name="40% - Акцент4 2 3 2" xfId="3421"/>
    <cellStyle name="40% - Акцент4 2 3 2 2" xfId="3422"/>
    <cellStyle name="40% - Акцент4 2 3 3" xfId="3423"/>
    <cellStyle name="40% - Акцент4 2 4" xfId="3424"/>
    <cellStyle name="40% - Акцент4 2 4 2" xfId="3425"/>
    <cellStyle name="40% - Акцент4 2 5" xfId="3426"/>
    <cellStyle name="40% - Акцент4 2 5 2" xfId="3427"/>
    <cellStyle name="40% - Акцент4 2 6" xfId="3428"/>
    <cellStyle name="40% - Акцент4 2 6 2" xfId="3429"/>
    <cellStyle name="40% - Акцент4 2 7" xfId="3430"/>
    <cellStyle name="40% - Акцент4 2_46EE.2011(v1.0)" xfId="3431"/>
    <cellStyle name="40% - Акцент4 20" xfId="3432"/>
    <cellStyle name="40% - Акцент4 20 2" xfId="3433"/>
    <cellStyle name="40% - Акцент4 21" xfId="3434"/>
    <cellStyle name="40% - Акцент4 21 2" xfId="3435"/>
    <cellStyle name="40% - Акцент4 22" xfId="3436"/>
    <cellStyle name="40% - Акцент4 22 2" xfId="3437"/>
    <cellStyle name="40% - Акцент4 23" xfId="3438"/>
    <cellStyle name="40% - Акцент4 23 2" xfId="3439"/>
    <cellStyle name="40% - Акцент4 24" xfId="3440"/>
    <cellStyle name="40% - Акцент4 24 2" xfId="3441"/>
    <cellStyle name="40% - Акцент4 25" xfId="3442"/>
    <cellStyle name="40% - Акцент4 25 2" xfId="3443"/>
    <cellStyle name="40% - Акцент4 26" xfId="3444"/>
    <cellStyle name="40% - Акцент4 26 2" xfId="3445"/>
    <cellStyle name="40% - Акцент4 27" xfId="3446"/>
    <cellStyle name="40% - Акцент4 27 2" xfId="3447"/>
    <cellStyle name="40% - Акцент4 28" xfId="3448"/>
    <cellStyle name="40% - Акцент4 28 2" xfId="3449"/>
    <cellStyle name="40% - Акцент4 29" xfId="3450"/>
    <cellStyle name="40% - Акцент4 29 2" xfId="3451"/>
    <cellStyle name="40% - Акцент4 3" xfId="3452"/>
    <cellStyle name="40% - Акцент4 3 2" xfId="3453"/>
    <cellStyle name="40% - Акцент4 3 2 2" xfId="3454"/>
    <cellStyle name="40% - Акцент4 3 2 2 2" xfId="3455"/>
    <cellStyle name="40% - Акцент4 3 2 3" xfId="3456"/>
    <cellStyle name="40% - Акцент4 3 3" xfId="3457"/>
    <cellStyle name="40% - Акцент4 3 3 2" xfId="3458"/>
    <cellStyle name="40% - Акцент4 3 4" xfId="3459"/>
    <cellStyle name="40% - Акцент4 3 4 2" xfId="3460"/>
    <cellStyle name="40% - Акцент4 3 5" xfId="3461"/>
    <cellStyle name="40% - Акцент4 3_46EE.2011(v1.0)" xfId="3462"/>
    <cellStyle name="40% - Акцент4 30" xfId="3463"/>
    <cellStyle name="40% - Акцент4 30 2" xfId="3464"/>
    <cellStyle name="40% - Акцент4 31" xfId="3465"/>
    <cellStyle name="40% - Акцент4 31 2" xfId="3466"/>
    <cellStyle name="40% - Акцент4 32" xfId="3467"/>
    <cellStyle name="40% - Акцент4 32 2" xfId="3468"/>
    <cellStyle name="40% - Акцент4 33" xfId="3469"/>
    <cellStyle name="40% - Акцент4 33 2" xfId="3470"/>
    <cellStyle name="40% - Акцент4 34" xfId="3471"/>
    <cellStyle name="40% - Акцент4 34 2" xfId="3472"/>
    <cellStyle name="40% - Акцент4 35" xfId="3473"/>
    <cellStyle name="40% - Акцент4 35 2" xfId="3474"/>
    <cellStyle name="40% - Акцент4 36" xfId="3475"/>
    <cellStyle name="40% - Акцент4 36 2" xfId="3476"/>
    <cellStyle name="40% - Акцент4 37" xfId="3477"/>
    <cellStyle name="40% - Акцент4 37 2" xfId="3478"/>
    <cellStyle name="40% - Акцент4 38" xfId="3479"/>
    <cellStyle name="40% - Акцент4 38 2" xfId="3480"/>
    <cellStyle name="40% - Акцент4 39" xfId="3481"/>
    <cellStyle name="40% - Акцент4 39 2" xfId="3482"/>
    <cellStyle name="40% - Акцент4 4" xfId="3483"/>
    <cellStyle name="40% - Акцент4 4 2" xfId="3484"/>
    <cellStyle name="40% - Акцент4 4 2 2" xfId="3485"/>
    <cellStyle name="40% - Акцент4 4 3" xfId="3486"/>
    <cellStyle name="40% - Акцент4 4 3 2" xfId="3487"/>
    <cellStyle name="40% - Акцент4 4 4" xfId="3488"/>
    <cellStyle name="40% - Акцент4 4_46EE.2011(v1.0)" xfId="3489"/>
    <cellStyle name="40% - Акцент4 40" xfId="3490"/>
    <cellStyle name="40% - Акцент4 40 2" xfId="3491"/>
    <cellStyle name="40% - Акцент4 41" xfId="3492"/>
    <cellStyle name="40% - Акцент4 41 2" xfId="3493"/>
    <cellStyle name="40% - Акцент4 42" xfId="3494"/>
    <cellStyle name="40% - Акцент4 42 2" xfId="3495"/>
    <cellStyle name="40% - Акцент4 43" xfId="3496"/>
    <cellStyle name="40% - Акцент4 43 2" xfId="3497"/>
    <cellStyle name="40% - Акцент4 44" xfId="3498"/>
    <cellStyle name="40% - Акцент4 44 2" xfId="3499"/>
    <cellStyle name="40% - Акцент4 45" xfId="3500"/>
    <cellStyle name="40% - Акцент4 45 2" xfId="3501"/>
    <cellStyle name="40% - Акцент4 46" xfId="3502"/>
    <cellStyle name="40% - Акцент4 46 2" xfId="3503"/>
    <cellStyle name="40% - Акцент4 47" xfId="3504"/>
    <cellStyle name="40% - Акцент4 47 2" xfId="3505"/>
    <cellStyle name="40% - Акцент4 48" xfId="3506"/>
    <cellStyle name="40% - Акцент4 48 2" xfId="3507"/>
    <cellStyle name="40% - Акцент4 49" xfId="3508"/>
    <cellStyle name="40% - Акцент4 49 2" xfId="3509"/>
    <cellStyle name="40% - Акцент4 5" xfId="3510"/>
    <cellStyle name="40% - Акцент4 5 2" xfId="3511"/>
    <cellStyle name="40% - Акцент4 5 2 2" xfId="3512"/>
    <cellStyle name="40% - Акцент4 5 3" xfId="3513"/>
    <cellStyle name="40% - Акцент4 5 3 2" xfId="3514"/>
    <cellStyle name="40% - Акцент4 5 4" xfId="3515"/>
    <cellStyle name="40% - Акцент4 5_46EE.2011(v1.0)" xfId="3516"/>
    <cellStyle name="40% - Акцент4 50" xfId="3517"/>
    <cellStyle name="40% - Акцент4 50 2" xfId="3518"/>
    <cellStyle name="40% - Акцент4 51" xfId="3519"/>
    <cellStyle name="40% - Акцент4 51 2" xfId="3520"/>
    <cellStyle name="40% - Акцент4 52" xfId="3521"/>
    <cellStyle name="40% - Акцент4 52 2" xfId="3522"/>
    <cellStyle name="40% - Акцент4 53" xfId="3523"/>
    <cellStyle name="40% - Акцент4 53 2" xfId="3524"/>
    <cellStyle name="40% - Акцент4 54" xfId="3525"/>
    <cellStyle name="40% - Акцент4 54 2" xfId="3526"/>
    <cellStyle name="40% - Акцент4 55" xfId="3527"/>
    <cellStyle name="40% - Акцент4 55 2" xfId="3528"/>
    <cellStyle name="40% - Акцент4 56" xfId="3529"/>
    <cellStyle name="40% - Акцент4 56 2" xfId="3530"/>
    <cellStyle name="40% - Акцент4 57" xfId="3531"/>
    <cellStyle name="40% - Акцент4 57 2" xfId="3532"/>
    <cellStyle name="40% - Акцент4 58" xfId="3533"/>
    <cellStyle name="40% - Акцент4 58 2" xfId="3534"/>
    <cellStyle name="40% - Акцент4 59" xfId="3535"/>
    <cellStyle name="40% - Акцент4 59 2" xfId="3536"/>
    <cellStyle name="40% - Акцент4 6" xfId="3537"/>
    <cellStyle name="40% - Акцент4 6 2" xfId="3538"/>
    <cellStyle name="40% - Акцент4 6 2 2" xfId="3539"/>
    <cellStyle name="40% - Акцент4 6 3" xfId="3540"/>
    <cellStyle name="40% - Акцент4 6 3 2" xfId="3541"/>
    <cellStyle name="40% - Акцент4 6 4" xfId="3542"/>
    <cellStyle name="40% - Акцент4 6_46EE.2011(v1.0)" xfId="3543"/>
    <cellStyle name="40% - Акцент4 60" xfId="3544"/>
    <cellStyle name="40% - Акцент4 60 2" xfId="3545"/>
    <cellStyle name="40% - Акцент4 61" xfId="3546"/>
    <cellStyle name="40% - Акцент4 61 2" xfId="3547"/>
    <cellStyle name="40% - Акцент4 62" xfId="3548"/>
    <cellStyle name="40% - Акцент4 62 2" xfId="3549"/>
    <cellStyle name="40% - Акцент4 63" xfId="3550"/>
    <cellStyle name="40% - Акцент4 63 2" xfId="3551"/>
    <cellStyle name="40% - Акцент4 64" xfId="3552"/>
    <cellStyle name="40% - Акцент4 64 2" xfId="3553"/>
    <cellStyle name="40% - Акцент4 65" xfId="3554"/>
    <cellStyle name="40% - Акцент4 65 2" xfId="3555"/>
    <cellStyle name="40% - Акцент4 66" xfId="3556"/>
    <cellStyle name="40% - Акцент4 66 2" xfId="3557"/>
    <cellStyle name="40% - Акцент4 67" xfId="3558"/>
    <cellStyle name="40% - Акцент4 67 2" xfId="3559"/>
    <cellStyle name="40% - Акцент4 68" xfId="3560"/>
    <cellStyle name="40% - Акцент4 68 2" xfId="3561"/>
    <cellStyle name="40% - Акцент4 69" xfId="3562"/>
    <cellStyle name="40% - Акцент4 69 2" xfId="3563"/>
    <cellStyle name="40% - Акцент4 7" xfId="3564"/>
    <cellStyle name="40% - Акцент4 7 2" xfId="3565"/>
    <cellStyle name="40% - Акцент4 7 2 2" xfId="3566"/>
    <cellStyle name="40% - Акцент4 7 3" xfId="3567"/>
    <cellStyle name="40% - Акцент4 7 3 2" xfId="3568"/>
    <cellStyle name="40% - Акцент4 7 4" xfId="3569"/>
    <cellStyle name="40% - Акцент4 7_46EE.2011(v1.0)" xfId="3570"/>
    <cellStyle name="40% - Акцент4 70" xfId="3571"/>
    <cellStyle name="40% - Акцент4 70 2" xfId="3572"/>
    <cellStyle name="40% - Акцент4 8" xfId="3573"/>
    <cellStyle name="40% - Акцент4 8 2" xfId="3574"/>
    <cellStyle name="40% - Акцент4 8 2 2" xfId="3575"/>
    <cellStyle name="40% - Акцент4 8 3" xfId="3576"/>
    <cellStyle name="40% - Акцент4 8 3 2" xfId="3577"/>
    <cellStyle name="40% - Акцент4 8 4" xfId="3578"/>
    <cellStyle name="40% - Акцент4 8_46EE.2011(v1.0)" xfId="3579"/>
    <cellStyle name="40% - Акцент4 9" xfId="3580"/>
    <cellStyle name="40% - Акцент4 9 2" xfId="3581"/>
    <cellStyle name="40% - Акцент4 9 2 2" xfId="3582"/>
    <cellStyle name="40% - Акцент4 9 3" xfId="3583"/>
    <cellStyle name="40% - Акцент4 9 3 2" xfId="3584"/>
    <cellStyle name="40% - Акцент4 9 4" xfId="3585"/>
    <cellStyle name="40% - Акцент4 9_46EE.2011(v1.0)" xfId="3586"/>
    <cellStyle name="40% - Акцент5 10" xfId="3587"/>
    <cellStyle name="40% - Акцент5 10 2" xfId="3588"/>
    <cellStyle name="40% - Акцент5 11" xfId="3589"/>
    <cellStyle name="40% - Акцент5 11 2" xfId="3590"/>
    <cellStyle name="40% - Акцент5 12" xfId="3591"/>
    <cellStyle name="40% - Акцент5 12 2" xfId="3592"/>
    <cellStyle name="40% - Акцент5 13" xfId="3593"/>
    <cellStyle name="40% - Акцент5 13 2" xfId="3594"/>
    <cellStyle name="40% - Акцент5 14" xfId="3595"/>
    <cellStyle name="40% - Акцент5 14 2" xfId="3596"/>
    <cellStyle name="40% - Акцент5 15" xfId="3597"/>
    <cellStyle name="40% - Акцент5 15 2" xfId="3598"/>
    <cellStyle name="40% - Акцент5 16" xfId="3599"/>
    <cellStyle name="40% - Акцент5 16 2" xfId="3600"/>
    <cellStyle name="40% - Акцент5 17" xfId="3601"/>
    <cellStyle name="40% - Акцент5 17 2" xfId="3602"/>
    <cellStyle name="40% - Акцент5 18" xfId="3603"/>
    <cellStyle name="40% - Акцент5 18 2" xfId="3604"/>
    <cellStyle name="40% - Акцент5 19" xfId="3605"/>
    <cellStyle name="40% - Акцент5 19 2" xfId="3606"/>
    <cellStyle name="40% - Акцент5 2" xfId="3607"/>
    <cellStyle name="40% - Акцент5 2 2" xfId="3608"/>
    <cellStyle name="40% - Акцент5 2 2 2" xfId="3609"/>
    <cellStyle name="40% - Акцент5 2 2 2 2" xfId="3610"/>
    <cellStyle name="40% - Акцент5 2 2 3" xfId="3611"/>
    <cellStyle name="40% - Акцент5 2 3" xfId="3612"/>
    <cellStyle name="40% - Акцент5 2 3 2" xfId="3613"/>
    <cellStyle name="40% - Акцент5 2 3 2 2" xfId="3614"/>
    <cellStyle name="40% - Акцент5 2 3 3" xfId="3615"/>
    <cellStyle name="40% - Акцент5 2 4" xfId="3616"/>
    <cellStyle name="40% - Акцент5 2 4 2" xfId="3617"/>
    <cellStyle name="40% - Акцент5 2 5" xfId="3618"/>
    <cellStyle name="40% - Акцент5 2 5 2" xfId="3619"/>
    <cellStyle name="40% - Акцент5 2 6" xfId="3620"/>
    <cellStyle name="40% - Акцент5 2 6 2" xfId="3621"/>
    <cellStyle name="40% - Акцент5 2 7" xfId="3622"/>
    <cellStyle name="40% - Акцент5 2_46EE.2011(v1.0)" xfId="3623"/>
    <cellStyle name="40% - Акцент5 20" xfId="3624"/>
    <cellStyle name="40% - Акцент5 20 2" xfId="3625"/>
    <cellStyle name="40% - Акцент5 21" xfId="3626"/>
    <cellStyle name="40% - Акцент5 21 2" xfId="3627"/>
    <cellStyle name="40% - Акцент5 22" xfId="3628"/>
    <cellStyle name="40% - Акцент5 22 2" xfId="3629"/>
    <cellStyle name="40% - Акцент5 23" xfId="3630"/>
    <cellStyle name="40% - Акцент5 23 2" xfId="3631"/>
    <cellStyle name="40% - Акцент5 24" xfId="3632"/>
    <cellStyle name="40% - Акцент5 24 2" xfId="3633"/>
    <cellStyle name="40% - Акцент5 25" xfId="3634"/>
    <cellStyle name="40% - Акцент5 25 2" xfId="3635"/>
    <cellStyle name="40% - Акцент5 26" xfId="3636"/>
    <cellStyle name="40% - Акцент5 26 2" xfId="3637"/>
    <cellStyle name="40% - Акцент5 27" xfId="3638"/>
    <cellStyle name="40% - Акцент5 27 2" xfId="3639"/>
    <cellStyle name="40% - Акцент5 28" xfId="3640"/>
    <cellStyle name="40% - Акцент5 28 2" xfId="3641"/>
    <cellStyle name="40% - Акцент5 29" xfId="3642"/>
    <cellStyle name="40% - Акцент5 29 2" xfId="3643"/>
    <cellStyle name="40% - Акцент5 3" xfId="3644"/>
    <cellStyle name="40% - Акцент5 3 2" xfId="3645"/>
    <cellStyle name="40% - Акцент5 3 2 2" xfId="3646"/>
    <cellStyle name="40% - Акцент5 3 2 2 2" xfId="3647"/>
    <cellStyle name="40% - Акцент5 3 2 3" xfId="3648"/>
    <cellStyle name="40% - Акцент5 3 3" xfId="3649"/>
    <cellStyle name="40% - Акцент5 3 3 2" xfId="3650"/>
    <cellStyle name="40% - Акцент5 3 4" xfId="3651"/>
    <cellStyle name="40% - Акцент5 3 4 2" xfId="3652"/>
    <cellStyle name="40% - Акцент5 3 5" xfId="3653"/>
    <cellStyle name="40% - Акцент5 3_46EE.2011(v1.0)" xfId="3654"/>
    <cellStyle name="40% - Акцент5 30" xfId="3655"/>
    <cellStyle name="40% - Акцент5 30 2" xfId="3656"/>
    <cellStyle name="40% - Акцент5 31" xfId="3657"/>
    <cellStyle name="40% - Акцент5 31 2" xfId="3658"/>
    <cellStyle name="40% - Акцент5 32" xfId="3659"/>
    <cellStyle name="40% - Акцент5 32 2" xfId="3660"/>
    <cellStyle name="40% - Акцент5 33" xfId="3661"/>
    <cellStyle name="40% - Акцент5 33 2" xfId="3662"/>
    <cellStyle name="40% - Акцент5 34" xfId="3663"/>
    <cellStyle name="40% - Акцент5 34 2" xfId="3664"/>
    <cellStyle name="40% - Акцент5 35" xfId="3665"/>
    <cellStyle name="40% - Акцент5 35 2" xfId="3666"/>
    <cellStyle name="40% - Акцент5 36" xfId="3667"/>
    <cellStyle name="40% - Акцент5 36 2" xfId="3668"/>
    <cellStyle name="40% - Акцент5 37" xfId="3669"/>
    <cellStyle name="40% - Акцент5 37 2" xfId="3670"/>
    <cellStyle name="40% - Акцент5 38" xfId="3671"/>
    <cellStyle name="40% - Акцент5 38 2" xfId="3672"/>
    <cellStyle name="40% - Акцент5 39" xfId="3673"/>
    <cellStyle name="40% - Акцент5 39 2" xfId="3674"/>
    <cellStyle name="40% - Акцент5 4" xfId="3675"/>
    <cellStyle name="40% - Акцент5 4 2" xfId="3676"/>
    <cellStyle name="40% - Акцент5 4 2 2" xfId="3677"/>
    <cellStyle name="40% - Акцент5 4 3" xfId="3678"/>
    <cellStyle name="40% - Акцент5 4 3 2" xfId="3679"/>
    <cellStyle name="40% - Акцент5 4 4" xfId="3680"/>
    <cellStyle name="40% - Акцент5 4_46EE.2011(v1.0)" xfId="3681"/>
    <cellStyle name="40% - Акцент5 40" xfId="3682"/>
    <cellStyle name="40% - Акцент5 40 2" xfId="3683"/>
    <cellStyle name="40% - Акцент5 41" xfId="3684"/>
    <cellStyle name="40% - Акцент5 41 2" xfId="3685"/>
    <cellStyle name="40% - Акцент5 42" xfId="3686"/>
    <cellStyle name="40% - Акцент5 42 2" xfId="3687"/>
    <cellStyle name="40% - Акцент5 43" xfId="3688"/>
    <cellStyle name="40% - Акцент5 43 2" xfId="3689"/>
    <cellStyle name="40% - Акцент5 44" xfId="3690"/>
    <cellStyle name="40% - Акцент5 44 2" xfId="3691"/>
    <cellStyle name="40% - Акцент5 45" xfId="3692"/>
    <cellStyle name="40% - Акцент5 45 2" xfId="3693"/>
    <cellStyle name="40% - Акцент5 46" xfId="3694"/>
    <cellStyle name="40% - Акцент5 46 2" xfId="3695"/>
    <cellStyle name="40% - Акцент5 47" xfId="3696"/>
    <cellStyle name="40% - Акцент5 47 2" xfId="3697"/>
    <cellStyle name="40% - Акцент5 48" xfId="3698"/>
    <cellStyle name="40% - Акцент5 48 2" xfId="3699"/>
    <cellStyle name="40% - Акцент5 49" xfId="3700"/>
    <cellStyle name="40% - Акцент5 49 2" xfId="3701"/>
    <cellStyle name="40% - Акцент5 5" xfId="3702"/>
    <cellStyle name="40% - Акцент5 5 2" xfId="3703"/>
    <cellStyle name="40% - Акцент5 5 2 2" xfId="3704"/>
    <cellStyle name="40% - Акцент5 5 3" xfId="3705"/>
    <cellStyle name="40% - Акцент5 5 3 2" xfId="3706"/>
    <cellStyle name="40% - Акцент5 5 4" xfId="3707"/>
    <cellStyle name="40% - Акцент5 5_46EE.2011(v1.0)" xfId="3708"/>
    <cellStyle name="40% - Акцент5 50" xfId="3709"/>
    <cellStyle name="40% - Акцент5 50 2" xfId="3710"/>
    <cellStyle name="40% - Акцент5 51" xfId="3711"/>
    <cellStyle name="40% - Акцент5 51 2" xfId="3712"/>
    <cellStyle name="40% - Акцент5 52" xfId="3713"/>
    <cellStyle name="40% - Акцент5 52 2" xfId="3714"/>
    <cellStyle name="40% - Акцент5 53" xfId="3715"/>
    <cellStyle name="40% - Акцент5 53 2" xfId="3716"/>
    <cellStyle name="40% - Акцент5 54" xfId="3717"/>
    <cellStyle name="40% - Акцент5 54 2" xfId="3718"/>
    <cellStyle name="40% - Акцент5 55" xfId="3719"/>
    <cellStyle name="40% - Акцент5 55 2" xfId="3720"/>
    <cellStyle name="40% - Акцент5 56" xfId="3721"/>
    <cellStyle name="40% - Акцент5 56 2" xfId="3722"/>
    <cellStyle name="40% - Акцент5 57" xfId="3723"/>
    <cellStyle name="40% - Акцент5 57 2" xfId="3724"/>
    <cellStyle name="40% - Акцент5 58" xfId="3725"/>
    <cellStyle name="40% - Акцент5 58 2" xfId="3726"/>
    <cellStyle name="40% - Акцент5 59" xfId="3727"/>
    <cellStyle name="40% - Акцент5 59 2" xfId="3728"/>
    <cellStyle name="40% - Акцент5 6" xfId="3729"/>
    <cellStyle name="40% - Акцент5 6 2" xfId="3730"/>
    <cellStyle name="40% - Акцент5 6 2 2" xfId="3731"/>
    <cellStyle name="40% - Акцент5 6 3" xfId="3732"/>
    <cellStyle name="40% - Акцент5 6 3 2" xfId="3733"/>
    <cellStyle name="40% - Акцент5 6 4" xfId="3734"/>
    <cellStyle name="40% - Акцент5 6_46EE.2011(v1.0)" xfId="3735"/>
    <cellStyle name="40% - Акцент5 60" xfId="3736"/>
    <cellStyle name="40% - Акцент5 60 2" xfId="3737"/>
    <cellStyle name="40% - Акцент5 61" xfId="3738"/>
    <cellStyle name="40% - Акцент5 61 2" xfId="3739"/>
    <cellStyle name="40% - Акцент5 62" xfId="3740"/>
    <cellStyle name="40% - Акцент5 62 2" xfId="3741"/>
    <cellStyle name="40% - Акцент5 63" xfId="3742"/>
    <cellStyle name="40% - Акцент5 63 2" xfId="3743"/>
    <cellStyle name="40% - Акцент5 64" xfId="3744"/>
    <cellStyle name="40% - Акцент5 64 2" xfId="3745"/>
    <cellStyle name="40% - Акцент5 65" xfId="3746"/>
    <cellStyle name="40% - Акцент5 65 2" xfId="3747"/>
    <cellStyle name="40% - Акцент5 66" xfId="3748"/>
    <cellStyle name="40% - Акцент5 66 2" xfId="3749"/>
    <cellStyle name="40% - Акцент5 67" xfId="3750"/>
    <cellStyle name="40% - Акцент5 67 2" xfId="3751"/>
    <cellStyle name="40% - Акцент5 68" xfId="3752"/>
    <cellStyle name="40% - Акцент5 68 2" xfId="3753"/>
    <cellStyle name="40% - Акцент5 69" xfId="3754"/>
    <cellStyle name="40% - Акцент5 69 2" xfId="3755"/>
    <cellStyle name="40% - Акцент5 7" xfId="3756"/>
    <cellStyle name="40% - Акцент5 7 2" xfId="3757"/>
    <cellStyle name="40% - Акцент5 7 2 2" xfId="3758"/>
    <cellStyle name="40% - Акцент5 7 3" xfId="3759"/>
    <cellStyle name="40% - Акцент5 7 3 2" xfId="3760"/>
    <cellStyle name="40% - Акцент5 7 4" xfId="3761"/>
    <cellStyle name="40% - Акцент5 7_46EE.2011(v1.0)" xfId="3762"/>
    <cellStyle name="40% - Акцент5 70" xfId="3763"/>
    <cellStyle name="40% - Акцент5 70 2" xfId="3764"/>
    <cellStyle name="40% - Акцент5 8" xfId="3765"/>
    <cellStyle name="40% - Акцент5 8 2" xfId="3766"/>
    <cellStyle name="40% - Акцент5 8 2 2" xfId="3767"/>
    <cellStyle name="40% - Акцент5 8 3" xfId="3768"/>
    <cellStyle name="40% - Акцент5 8 3 2" xfId="3769"/>
    <cellStyle name="40% - Акцент5 8 4" xfId="3770"/>
    <cellStyle name="40% - Акцент5 8_46EE.2011(v1.0)" xfId="3771"/>
    <cellStyle name="40% - Акцент5 9" xfId="3772"/>
    <cellStyle name="40% - Акцент5 9 2" xfId="3773"/>
    <cellStyle name="40% - Акцент5 9 2 2" xfId="3774"/>
    <cellStyle name="40% - Акцент5 9 3" xfId="3775"/>
    <cellStyle name="40% - Акцент5 9 3 2" xfId="3776"/>
    <cellStyle name="40% - Акцент5 9 4" xfId="3777"/>
    <cellStyle name="40% - Акцент5 9_46EE.2011(v1.0)" xfId="3778"/>
    <cellStyle name="40% - Акцент6 10" xfId="3779"/>
    <cellStyle name="40% - Акцент6 10 2" xfId="3780"/>
    <cellStyle name="40% - Акцент6 11" xfId="3781"/>
    <cellStyle name="40% - Акцент6 11 2" xfId="3782"/>
    <cellStyle name="40% - Акцент6 12" xfId="3783"/>
    <cellStyle name="40% - Акцент6 12 2" xfId="3784"/>
    <cellStyle name="40% - Акцент6 13" xfId="3785"/>
    <cellStyle name="40% - Акцент6 13 2" xfId="3786"/>
    <cellStyle name="40% - Акцент6 14" xfId="3787"/>
    <cellStyle name="40% - Акцент6 14 2" xfId="3788"/>
    <cellStyle name="40% - Акцент6 15" xfId="3789"/>
    <cellStyle name="40% - Акцент6 15 2" xfId="3790"/>
    <cellStyle name="40% - Акцент6 16" xfId="3791"/>
    <cellStyle name="40% - Акцент6 16 2" xfId="3792"/>
    <cellStyle name="40% - Акцент6 17" xfId="3793"/>
    <cellStyle name="40% - Акцент6 17 2" xfId="3794"/>
    <cellStyle name="40% - Акцент6 18" xfId="3795"/>
    <cellStyle name="40% - Акцент6 18 2" xfId="3796"/>
    <cellStyle name="40% - Акцент6 19" xfId="3797"/>
    <cellStyle name="40% - Акцент6 19 2" xfId="3798"/>
    <cellStyle name="40% - Акцент6 2" xfId="3799"/>
    <cellStyle name="40% - Акцент6 2 2" xfId="3800"/>
    <cellStyle name="40% - Акцент6 2 2 2" xfId="3801"/>
    <cellStyle name="40% - Акцент6 2 2 2 2" xfId="3802"/>
    <cellStyle name="40% - Акцент6 2 2 3" xfId="3803"/>
    <cellStyle name="40% - Акцент6 2 3" xfId="3804"/>
    <cellStyle name="40% - Акцент6 2 3 2" xfId="3805"/>
    <cellStyle name="40% - Акцент6 2 3 2 2" xfId="3806"/>
    <cellStyle name="40% - Акцент6 2 3 3" xfId="3807"/>
    <cellStyle name="40% - Акцент6 2 4" xfId="3808"/>
    <cellStyle name="40% - Акцент6 2 4 2" xfId="3809"/>
    <cellStyle name="40% - Акцент6 2 5" xfId="3810"/>
    <cellStyle name="40% - Акцент6 2 5 2" xfId="3811"/>
    <cellStyle name="40% - Акцент6 2 6" xfId="3812"/>
    <cellStyle name="40% - Акцент6 2 6 2" xfId="3813"/>
    <cellStyle name="40% - Акцент6 2 7" xfId="3814"/>
    <cellStyle name="40% - Акцент6 2_46EE.2011(v1.0)" xfId="3815"/>
    <cellStyle name="40% - Акцент6 20" xfId="3816"/>
    <cellStyle name="40% - Акцент6 20 2" xfId="3817"/>
    <cellStyle name="40% - Акцент6 21" xfId="3818"/>
    <cellStyle name="40% - Акцент6 21 2" xfId="3819"/>
    <cellStyle name="40% - Акцент6 22" xfId="3820"/>
    <cellStyle name="40% - Акцент6 22 2" xfId="3821"/>
    <cellStyle name="40% - Акцент6 23" xfId="3822"/>
    <cellStyle name="40% - Акцент6 23 2" xfId="3823"/>
    <cellStyle name="40% - Акцент6 24" xfId="3824"/>
    <cellStyle name="40% - Акцент6 24 2" xfId="3825"/>
    <cellStyle name="40% - Акцент6 25" xfId="3826"/>
    <cellStyle name="40% - Акцент6 25 2" xfId="3827"/>
    <cellStyle name="40% - Акцент6 26" xfId="3828"/>
    <cellStyle name="40% - Акцент6 26 2" xfId="3829"/>
    <cellStyle name="40% - Акцент6 27" xfId="3830"/>
    <cellStyle name="40% - Акцент6 27 2" xfId="3831"/>
    <cellStyle name="40% - Акцент6 28" xfId="3832"/>
    <cellStyle name="40% - Акцент6 28 2" xfId="3833"/>
    <cellStyle name="40% - Акцент6 29" xfId="3834"/>
    <cellStyle name="40% - Акцент6 29 2" xfId="3835"/>
    <cellStyle name="40% - Акцент6 3" xfId="3836"/>
    <cellStyle name="40% - Акцент6 3 2" xfId="3837"/>
    <cellStyle name="40% - Акцент6 3 2 2" xfId="3838"/>
    <cellStyle name="40% - Акцент6 3 2 2 2" xfId="3839"/>
    <cellStyle name="40% - Акцент6 3 2 3" xfId="3840"/>
    <cellStyle name="40% - Акцент6 3 3" xfId="3841"/>
    <cellStyle name="40% - Акцент6 3 3 2" xfId="3842"/>
    <cellStyle name="40% - Акцент6 3 4" xfId="3843"/>
    <cellStyle name="40% - Акцент6 3 4 2" xfId="3844"/>
    <cellStyle name="40% - Акцент6 3 5" xfId="3845"/>
    <cellStyle name="40% - Акцент6 3_46EE.2011(v1.0)" xfId="3846"/>
    <cellStyle name="40% - Акцент6 30" xfId="3847"/>
    <cellStyle name="40% - Акцент6 30 2" xfId="3848"/>
    <cellStyle name="40% - Акцент6 31" xfId="3849"/>
    <cellStyle name="40% - Акцент6 31 2" xfId="3850"/>
    <cellStyle name="40% - Акцент6 32" xfId="3851"/>
    <cellStyle name="40% - Акцент6 32 2" xfId="3852"/>
    <cellStyle name="40% - Акцент6 33" xfId="3853"/>
    <cellStyle name="40% - Акцент6 33 2" xfId="3854"/>
    <cellStyle name="40% - Акцент6 34" xfId="3855"/>
    <cellStyle name="40% - Акцент6 34 2" xfId="3856"/>
    <cellStyle name="40% - Акцент6 35" xfId="3857"/>
    <cellStyle name="40% - Акцент6 35 2" xfId="3858"/>
    <cellStyle name="40% - Акцент6 36" xfId="3859"/>
    <cellStyle name="40% - Акцент6 36 2" xfId="3860"/>
    <cellStyle name="40% - Акцент6 37" xfId="3861"/>
    <cellStyle name="40% - Акцент6 37 2" xfId="3862"/>
    <cellStyle name="40% - Акцент6 38" xfId="3863"/>
    <cellStyle name="40% - Акцент6 38 2" xfId="3864"/>
    <cellStyle name="40% - Акцент6 39" xfId="3865"/>
    <cellStyle name="40% - Акцент6 39 2" xfId="3866"/>
    <cellStyle name="40% - Акцент6 4" xfId="3867"/>
    <cellStyle name="40% - Акцент6 4 2" xfId="3868"/>
    <cellStyle name="40% - Акцент6 4 2 2" xfId="3869"/>
    <cellStyle name="40% - Акцент6 4 3" xfId="3870"/>
    <cellStyle name="40% - Акцент6 4 3 2" xfId="3871"/>
    <cellStyle name="40% - Акцент6 4 4" xfId="3872"/>
    <cellStyle name="40% - Акцент6 4_46EE.2011(v1.0)" xfId="3873"/>
    <cellStyle name="40% - Акцент6 40" xfId="3874"/>
    <cellStyle name="40% - Акцент6 40 2" xfId="3875"/>
    <cellStyle name="40% - Акцент6 41" xfId="3876"/>
    <cellStyle name="40% - Акцент6 41 2" xfId="3877"/>
    <cellStyle name="40% - Акцент6 42" xfId="3878"/>
    <cellStyle name="40% - Акцент6 42 2" xfId="3879"/>
    <cellStyle name="40% - Акцент6 43" xfId="3880"/>
    <cellStyle name="40% - Акцент6 43 2" xfId="3881"/>
    <cellStyle name="40% - Акцент6 44" xfId="3882"/>
    <cellStyle name="40% - Акцент6 44 2" xfId="3883"/>
    <cellStyle name="40% - Акцент6 45" xfId="3884"/>
    <cellStyle name="40% - Акцент6 45 2" xfId="3885"/>
    <cellStyle name="40% - Акцент6 46" xfId="3886"/>
    <cellStyle name="40% - Акцент6 46 2" xfId="3887"/>
    <cellStyle name="40% - Акцент6 47" xfId="3888"/>
    <cellStyle name="40% - Акцент6 47 2" xfId="3889"/>
    <cellStyle name="40% - Акцент6 48" xfId="3890"/>
    <cellStyle name="40% - Акцент6 48 2" xfId="3891"/>
    <cellStyle name="40% - Акцент6 49" xfId="3892"/>
    <cellStyle name="40% - Акцент6 49 2" xfId="3893"/>
    <cellStyle name="40% - Акцент6 5" xfId="3894"/>
    <cellStyle name="40% - Акцент6 5 2" xfId="3895"/>
    <cellStyle name="40% - Акцент6 5 2 2" xfId="3896"/>
    <cellStyle name="40% - Акцент6 5 3" xfId="3897"/>
    <cellStyle name="40% - Акцент6 5 3 2" xfId="3898"/>
    <cellStyle name="40% - Акцент6 5 4" xfId="3899"/>
    <cellStyle name="40% - Акцент6 5_46EE.2011(v1.0)" xfId="3900"/>
    <cellStyle name="40% - Акцент6 50" xfId="3901"/>
    <cellStyle name="40% - Акцент6 50 2" xfId="3902"/>
    <cellStyle name="40% - Акцент6 51" xfId="3903"/>
    <cellStyle name="40% - Акцент6 51 2" xfId="3904"/>
    <cellStyle name="40% - Акцент6 52" xfId="3905"/>
    <cellStyle name="40% - Акцент6 52 2" xfId="3906"/>
    <cellStyle name="40% - Акцент6 53" xfId="3907"/>
    <cellStyle name="40% - Акцент6 53 2" xfId="3908"/>
    <cellStyle name="40% - Акцент6 54" xfId="3909"/>
    <cellStyle name="40% - Акцент6 54 2" xfId="3910"/>
    <cellStyle name="40% - Акцент6 55" xfId="3911"/>
    <cellStyle name="40% - Акцент6 55 2" xfId="3912"/>
    <cellStyle name="40% - Акцент6 56" xfId="3913"/>
    <cellStyle name="40% - Акцент6 56 2" xfId="3914"/>
    <cellStyle name="40% - Акцент6 57" xfId="3915"/>
    <cellStyle name="40% - Акцент6 57 2" xfId="3916"/>
    <cellStyle name="40% - Акцент6 58" xfId="3917"/>
    <cellStyle name="40% - Акцент6 58 2" xfId="3918"/>
    <cellStyle name="40% - Акцент6 59" xfId="3919"/>
    <cellStyle name="40% - Акцент6 59 2" xfId="3920"/>
    <cellStyle name="40% - Акцент6 6" xfId="3921"/>
    <cellStyle name="40% - Акцент6 6 2" xfId="3922"/>
    <cellStyle name="40% - Акцент6 6 2 2" xfId="3923"/>
    <cellStyle name="40% - Акцент6 6 3" xfId="3924"/>
    <cellStyle name="40% - Акцент6 6 3 2" xfId="3925"/>
    <cellStyle name="40% - Акцент6 6 4" xfId="3926"/>
    <cellStyle name="40% - Акцент6 6_46EE.2011(v1.0)" xfId="3927"/>
    <cellStyle name="40% - Акцент6 60" xfId="3928"/>
    <cellStyle name="40% - Акцент6 60 2" xfId="3929"/>
    <cellStyle name="40% - Акцент6 61" xfId="3930"/>
    <cellStyle name="40% - Акцент6 61 2" xfId="3931"/>
    <cellStyle name="40% - Акцент6 62" xfId="3932"/>
    <cellStyle name="40% - Акцент6 62 2" xfId="3933"/>
    <cellStyle name="40% - Акцент6 63" xfId="3934"/>
    <cellStyle name="40% - Акцент6 63 2" xfId="3935"/>
    <cellStyle name="40% - Акцент6 64" xfId="3936"/>
    <cellStyle name="40% - Акцент6 64 2" xfId="3937"/>
    <cellStyle name="40% - Акцент6 65" xfId="3938"/>
    <cellStyle name="40% - Акцент6 65 2" xfId="3939"/>
    <cellStyle name="40% - Акцент6 66" xfId="3940"/>
    <cellStyle name="40% - Акцент6 66 2" xfId="3941"/>
    <cellStyle name="40% - Акцент6 67" xfId="3942"/>
    <cellStyle name="40% - Акцент6 67 2" xfId="3943"/>
    <cellStyle name="40% - Акцент6 68" xfId="3944"/>
    <cellStyle name="40% - Акцент6 68 2" xfId="3945"/>
    <cellStyle name="40% - Акцент6 69" xfId="3946"/>
    <cellStyle name="40% - Акцент6 69 2" xfId="3947"/>
    <cellStyle name="40% - Акцент6 7" xfId="3948"/>
    <cellStyle name="40% - Акцент6 7 2" xfId="3949"/>
    <cellStyle name="40% - Акцент6 7 2 2" xfId="3950"/>
    <cellStyle name="40% - Акцент6 7 3" xfId="3951"/>
    <cellStyle name="40% - Акцент6 7 3 2" xfId="3952"/>
    <cellStyle name="40% - Акцент6 7 4" xfId="3953"/>
    <cellStyle name="40% - Акцент6 7_46EE.2011(v1.0)" xfId="3954"/>
    <cellStyle name="40% - Акцент6 70" xfId="3955"/>
    <cellStyle name="40% - Акцент6 70 2" xfId="3956"/>
    <cellStyle name="40% - Акцент6 8" xfId="3957"/>
    <cellStyle name="40% - Акцент6 8 2" xfId="3958"/>
    <cellStyle name="40% - Акцент6 8 2 2" xfId="3959"/>
    <cellStyle name="40% - Акцент6 8 3" xfId="3960"/>
    <cellStyle name="40% - Акцент6 8 3 2" xfId="3961"/>
    <cellStyle name="40% - Акцент6 8 4" xfId="3962"/>
    <cellStyle name="40% - Акцент6 8_46EE.2011(v1.0)" xfId="3963"/>
    <cellStyle name="40% - Акцент6 9" xfId="3964"/>
    <cellStyle name="40% - Акцент6 9 2" xfId="3965"/>
    <cellStyle name="40% - Акцент6 9 2 2" xfId="3966"/>
    <cellStyle name="40% - Акцент6 9 3" xfId="3967"/>
    <cellStyle name="40% - Акцент6 9 3 2" xfId="3968"/>
    <cellStyle name="40% - Акцент6 9 4" xfId="3969"/>
    <cellStyle name="40% - Акцент6 9_46EE.2011(v1.0)" xfId="3970"/>
    <cellStyle name="50%" xfId="3971"/>
    <cellStyle name="50% 2" xfId="3972"/>
    <cellStyle name="50% 2 2" xfId="3973"/>
    <cellStyle name="50% 2 2 2" xfId="3974"/>
    <cellStyle name="50% 2 3" xfId="3975"/>
    <cellStyle name="50% 2 3 2" xfId="3976"/>
    <cellStyle name="50% 2 4" xfId="3977"/>
    <cellStyle name="50% 3" xfId="3978"/>
    <cellStyle name="50% 3 2" xfId="3979"/>
    <cellStyle name="50% 3 2 2" xfId="3980"/>
    <cellStyle name="50% 3 3" xfId="3981"/>
    <cellStyle name="50% 3 3 2" xfId="3982"/>
    <cellStyle name="50% 3 4" xfId="3983"/>
    <cellStyle name="50% 4" xfId="3984"/>
    <cellStyle name="50% 4 2" xfId="3985"/>
    <cellStyle name="50% 5" xfId="3986"/>
    <cellStyle name="50% 5 2" xfId="3987"/>
    <cellStyle name="50% 6" xfId="3988"/>
    <cellStyle name="60% - Accent1" xfId="3989"/>
    <cellStyle name="60% - Accent1 10" xfId="3990"/>
    <cellStyle name="60% - Accent1 11" xfId="3991"/>
    <cellStyle name="60% - Accent1 12" xfId="3992"/>
    <cellStyle name="60% - Accent1 13" xfId="3993"/>
    <cellStyle name="60% - Accent1 14" xfId="3994"/>
    <cellStyle name="60% - Accent1 2" xfId="3995"/>
    <cellStyle name="60% - Accent1 3" xfId="3996"/>
    <cellStyle name="60% - Accent1 4" xfId="3997"/>
    <cellStyle name="60% - Accent1 5" xfId="3998"/>
    <cellStyle name="60% - Accent1 6" xfId="3999"/>
    <cellStyle name="60% - Accent1 7" xfId="4000"/>
    <cellStyle name="60% - Accent1 8" xfId="4001"/>
    <cellStyle name="60% - Accent1 9" xfId="4002"/>
    <cellStyle name="60% - Accent2" xfId="4003"/>
    <cellStyle name="60% - Accent2 10" xfId="4004"/>
    <cellStyle name="60% - Accent2 11" xfId="4005"/>
    <cellStyle name="60% - Accent2 12" xfId="4006"/>
    <cellStyle name="60% - Accent2 13" xfId="4007"/>
    <cellStyle name="60% - Accent2 14" xfId="4008"/>
    <cellStyle name="60% - Accent2 2" xfId="4009"/>
    <cellStyle name="60% - Accent2 3" xfId="4010"/>
    <cellStyle name="60% - Accent2 4" xfId="4011"/>
    <cellStyle name="60% - Accent2 5" xfId="4012"/>
    <cellStyle name="60% - Accent2 6" xfId="4013"/>
    <cellStyle name="60% - Accent2 7" xfId="4014"/>
    <cellStyle name="60% - Accent2 8" xfId="4015"/>
    <cellStyle name="60% - Accent2 9" xfId="4016"/>
    <cellStyle name="60% - Accent3" xfId="4017"/>
    <cellStyle name="60% - Accent3 10" xfId="4018"/>
    <cellStyle name="60% - Accent3 11" xfId="4019"/>
    <cellStyle name="60% - Accent3 12" xfId="4020"/>
    <cellStyle name="60% - Accent3 13" xfId="4021"/>
    <cellStyle name="60% - Accent3 14" xfId="4022"/>
    <cellStyle name="60% - Accent3 2" xfId="4023"/>
    <cellStyle name="60% - Accent3 3" xfId="4024"/>
    <cellStyle name="60% - Accent3 4" xfId="4025"/>
    <cellStyle name="60% - Accent3 5" xfId="4026"/>
    <cellStyle name="60% - Accent3 6" xfId="4027"/>
    <cellStyle name="60% - Accent3 7" xfId="4028"/>
    <cellStyle name="60% - Accent3 8" xfId="4029"/>
    <cellStyle name="60% - Accent3 9" xfId="4030"/>
    <cellStyle name="60% - Accent4" xfId="4031"/>
    <cellStyle name="60% - Accent4 10" xfId="4032"/>
    <cellStyle name="60% - Accent4 11" xfId="4033"/>
    <cellStyle name="60% - Accent4 12" xfId="4034"/>
    <cellStyle name="60% - Accent4 13" xfId="4035"/>
    <cellStyle name="60% - Accent4 14" xfId="4036"/>
    <cellStyle name="60% - Accent4 2" xfId="4037"/>
    <cellStyle name="60% - Accent4 3" xfId="4038"/>
    <cellStyle name="60% - Accent4 4" xfId="4039"/>
    <cellStyle name="60% - Accent4 5" xfId="4040"/>
    <cellStyle name="60% - Accent4 6" xfId="4041"/>
    <cellStyle name="60% - Accent4 7" xfId="4042"/>
    <cellStyle name="60% - Accent4 8" xfId="4043"/>
    <cellStyle name="60% - Accent4 9" xfId="4044"/>
    <cellStyle name="60% - Accent5" xfId="4045"/>
    <cellStyle name="60% - Accent5 10" xfId="4046"/>
    <cellStyle name="60% - Accent5 11" xfId="4047"/>
    <cellStyle name="60% - Accent5 12" xfId="4048"/>
    <cellStyle name="60% - Accent5 13" xfId="4049"/>
    <cellStyle name="60% - Accent5 14" xfId="4050"/>
    <cellStyle name="60% - Accent5 2" xfId="4051"/>
    <cellStyle name="60% - Accent5 3" xfId="4052"/>
    <cellStyle name="60% - Accent5 4" xfId="4053"/>
    <cellStyle name="60% - Accent5 5" xfId="4054"/>
    <cellStyle name="60% - Accent5 6" xfId="4055"/>
    <cellStyle name="60% - Accent5 7" xfId="4056"/>
    <cellStyle name="60% - Accent5 8" xfId="4057"/>
    <cellStyle name="60% - Accent5 9" xfId="4058"/>
    <cellStyle name="60% - Accent5_НВВ 2014 год  по заявкам" xfId="16009"/>
    <cellStyle name="60% - Accent6" xfId="4059"/>
    <cellStyle name="60% - Accent6 10" xfId="4060"/>
    <cellStyle name="60% - Accent6 11" xfId="4061"/>
    <cellStyle name="60% - Accent6 12" xfId="4062"/>
    <cellStyle name="60% - Accent6 13" xfId="4063"/>
    <cellStyle name="60% - Accent6 14" xfId="4064"/>
    <cellStyle name="60% - Accent6 2" xfId="4065"/>
    <cellStyle name="60% - Accent6 3" xfId="4066"/>
    <cellStyle name="60% - Accent6 4" xfId="4067"/>
    <cellStyle name="60% - Accent6 5" xfId="4068"/>
    <cellStyle name="60% - Accent6 6" xfId="4069"/>
    <cellStyle name="60% - Accent6 7" xfId="4070"/>
    <cellStyle name="60% - Accent6 8" xfId="4071"/>
    <cellStyle name="60% - Accent6 9" xfId="4072"/>
    <cellStyle name="60% - Accent6_НВВ 2014 год  по заявкам" xfId="16010"/>
    <cellStyle name="60% - Акцент1 10" xfId="4073"/>
    <cellStyle name="60% - Акцент1 10 2" xfId="4074"/>
    <cellStyle name="60% - Акцент1 11" xfId="4075"/>
    <cellStyle name="60% - Акцент1 11 2" xfId="4076"/>
    <cellStyle name="60% - Акцент1 2" xfId="4077"/>
    <cellStyle name="60% - Акцент1 2 2" xfId="4078"/>
    <cellStyle name="60% - Акцент1 2 2 2" xfId="4079"/>
    <cellStyle name="60% - Акцент1 2 2 2 2" xfId="4080"/>
    <cellStyle name="60% - Акцент1 2 2 3" xfId="4081"/>
    <cellStyle name="60% - Акцент1 2 3" xfId="4082"/>
    <cellStyle name="60% - Акцент1 2 3 2" xfId="4083"/>
    <cellStyle name="60% - Акцент1 2 3 2 2" xfId="4084"/>
    <cellStyle name="60% - Акцент1 2 3 3" xfId="4085"/>
    <cellStyle name="60% - Акцент1 2 4" xfId="4086"/>
    <cellStyle name="60% - Акцент1 2 4 2" xfId="4087"/>
    <cellStyle name="60% - Акцент1 2 5" xfId="4088"/>
    <cellStyle name="60% - Акцент1 2 5 2" xfId="4089"/>
    <cellStyle name="60% - Акцент1 2 6" xfId="4090"/>
    <cellStyle name="60% - Акцент1 2 6 2" xfId="4091"/>
    <cellStyle name="60% - Акцент1 2 7" xfId="4092"/>
    <cellStyle name="60% - Акцент1 2_НВВ 2014 год  по заявкам" xfId="16011"/>
    <cellStyle name="60% - Акцент1 3" xfId="4093"/>
    <cellStyle name="60% - Акцент1 3 2" xfId="4094"/>
    <cellStyle name="60% - Акцент1 3 2 2" xfId="4095"/>
    <cellStyle name="60% - Акцент1 3 3" xfId="4096"/>
    <cellStyle name="60% - Акцент1 4" xfId="4097"/>
    <cellStyle name="60% - Акцент1 4 2" xfId="4098"/>
    <cellStyle name="60% - Акцент1 4 2 2" xfId="4099"/>
    <cellStyle name="60% - Акцент1 4 3" xfId="4100"/>
    <cellStyle name="60% - Акцент1 5" xfId="4101"/>
    <cellStyle name="60% - Акцент1 5 2" xfId="4102"/>
    <cellStyle name="60% - Акцент1 5 2 2" xfId="4103"/>
    <cellStyle name="60% - Акцент1 5 3" xfId="4104"/>
    <cellStyle name="60% - Акцент1 6" xfId="4105"/>
    <cellStyle name="60% - Акцент1 6 2" xfId="4106"/>
    <cellStyle name="60% - Акцент1 6 2 2" xfId="4107"/>
    <cellStyle name="60% - Акцент1 6 3" xfId="4108"/>
    <cellStyle name="60% - Акцент1 7" xfId="4109"/>
    <cellStyle name="60% - Акцент1 7 2" xfId="4110"/>
    <cellStyle name="60% - Акцент1 7 2 2" xfId="4111"/>
    <cellStyle name="60% - Акцент1 7 3" xfId="4112"/>
    <cellStyle name="60% - Акцент1 8" xfId="4113"/>
    <cellStyle name="60% - Акцент1 8 2" xfId="4114"/>
    <cellStyle name="60% - Акцент1 8 2 2" xfId="4115"/>
    <cellStyle name="60% - Акцент1 8 3" xfId="4116"/>
    <cellStyle name="60% - Акцент1 9" xfId="4117"/>
    <cellStyle name="60% - Акцент1 9 2" xfId="4118"/>
    <cellStyle name="60% - Акцент1 9 2 2" xfId="4119"/>
    <cellStyle name="60% - Акцент1 9 3" xfId="4120"/>
    <cellStyle name="60% - Акцент2 10" xfId="4121"/>
    <cellStyle name="60% - Акцент2 10 2" xfId="4122"/>
    <cellStyle name="60% - Акцент2 11" xfId="4123"/>
    <cellStyle name="60% - Акцент2 11 2" xfId="4124"/>
    <cellStyle name="60% - Акцент2 2" xfId="4125"/>
    <cellStyle name="60% - Акцент2 2 2" xfId="4126"/>
    <cellStyle name="60% - Акцент2 2 2 2" xfId="4127"/>
    <cellStyle name="60% - Акцент2 2 2 2 2" xfId="4128"/>
    <cellStyle name="60% - Акцент2 2 2 3" xfId="4129"/>
    <cellStyle name="60% - Акцент2 2 3" xfId="4130"/>
    <cellStyle name="60% - Акцент2 2 3 2" xfId="4131"/>
    <cellStyle name="60% - Акцент2 2 3 2 2" xfId="4132"/>
    <cellStyle name="60% - Акцент2 2 3 3" xfId="4133"/>
    <cellStyle name="60% - Акцент2 2 4" xfId="4134"/>
    <cellStyle name="60% - Акцент2 2 4 2" xfId="4135"/>
    <cellStyle name="60% - Акцент2 2 5" xfId="4136"/>
    <cellStyle name="60% - Акцент2 2 5 2" xfId="4137"/>
    <cellStyle name="60% - Акцент2 2 6" xfId="4138"/>
    <cellStyle name="60% - Акцент2 2 6 2" xfId="4139"/>
    <cellStyle name="60% - Акцент2 2 7" xfId="4140"/>
    <cellStyle name="60% - Акцент2 2_НВВ 2014 год  по заявкам" xfId="16012"/>
    <cellStyle name="60% - Акцент2 3" xfId="4141"/>
    <cellStyle name="60% - Акцент2 3 2" xfId="4142"/>
    <cellStyle name="60% - Акцент2 3 2 2" xfId="4143"/>
    <cellStyle name="60% - Акцент2 3 3" xfId="4144"/>
    <cellStyle name="60% - Акцент2 4" xfId="4145"/>
    <cellStyle name="60% - Акцент2 4 2" xfId="4146"/>
    <cellStyle name="60% - Акцент2 4 2 2" xfId="4147"/>
    <cellStyle name="60% - Акцент2 4 3" xfId="4148"/>
    <cellStyle name="60% - Акцент2 5" xfId="4149"/>
    <cellStyle name="60% - Акцент2 5 2" xfId="4150"/>
    <cellStyle name="60% - Акцент2 5 2 2" xfId="4151"/>
    <cellStyle name="60% - Акцент2 5 3" xfId="4152"/>
    <cellStyle name="60% - Акцент2 6" xfId="4153"/>
    <cellStyle name="60% - Акцент2 6 2" xfId="4154"/>
    <cellStyle name="60% - Акцент2 6 2 2" xfId="4155"/>
    <cellStyle name="60% - Акцент2 6 3" xfId="4156"/>
    <cellStyle name="60% - Акцент2 7" xfId="4157"/>
    <cellStyle name="60% - Акцент2 7 2" xfId="4158"/>
    <cellStyle name="60% - Акцент2 7 2 2" xfId="4159"/>
    <cellStyle name="60% - Акцент2 7 3" xfId="4160"/>
    <cellStyle name="60% - Акцент2 8" xfId="4161"/>
    <cellStyle name="60% - Акцент2 8 2" xfId="4162"/>
    <cellStyle name="60% - Акцент2 8 2 2" xfId="4163"/>
    <cellStyle name="60% - Акцент2 8 3" xfId="4164"/>
    <cellStyle name="60% - Акцент2 9" xfId="4165"/>
    <cellStyle name="60% - Акцент2 9 2" xfId="4166"/>
    <cellStyle name="60% - Акцент2 9 2 2" xfId="4167"/>
    <cellStyle name="60% - Акцент2 9 3" xfId="4168"/>
    <cellStyle name="60% - Акцент3 10" xfId="4169"/>
    <cellStyle name="60% - Акцент3 10 2" xfId="4170"/>
    <cellStyle name="60% - Акцент3 11" xfId="4171"/>
    <cellStyle name="60% - Акцент3 11 2" xfId="4172"/>
    <cellStyle name="60% - Акцент3 2" xfId="4173"/>
    <cellStyle name="60% - Акцент3 2 2" xfId="4174"/>
    <cellStyle name="60% - Акцент3 2 2 2" xfId="4175"/>
    <cellStyle name="60% - Акцент3 2 2 2 2" xfId="4176"/>
    <cellStyle name="60% - Акцент3 2 2 3" xfId="4177"/>
    <cellStyle name="60% - Акцент3 2 3" xfId="4178"/>
    <cellStyle name="60% - Акцент3 2 3 2" xfId="4179"/>
    <cellStyle name="60% - Акцент3 2 3 2 2" xfId="4180"/>
    <cellStyle name="60% - Акцент3 2 3 3" xfId="4181"/>
    <cellStyle name="60% - Акцент3 2 4" xfId="4182"/>
    <cellStyle name="60% - Акцент3 2 4 2" xfId="4183"/>
    <cellStyle name="60% - Акцент3 2 5" xfId="4184"/>
    <cellStyle name="60% - Акцент3 2 5 2" xfId="4185"/>
    <cellStyle name="60% - Акцент3 2 6" xfId="4186"/>
    <cellStyle name="60% - Акцент3 2 6 2" xfId="4187"/>
    <cellStyle name="60% - Акцент3 2 7" xfId="4188"/>
    <cellStyle name="60% - Акцент3 2_НВВ 2014 год  по заявкам" xfId="16013"/>
    <cellStyle name="60% - Акцент3 3" xfId="4189"/>
    <cellStyle name="60% - Акцент3 3 2" xfId="4190"/>
    <cellStyle name="60% - Акцент3 3 2 2" xfId="4191"/>
    <cellStyle name="60% - Акцент3 3 3" xfId="4192"/>
    <cellStyle name="60% - Акцент3 4" xfId="4193"/>
    <cellStyle name="60% - Акцент3 4 2" xfId="4194"/>
    <cellStyle name="60% - Акцент3 4 2 2" xfId="4195"/>
    <cellStyle name="60% - Акцент3 4 3" xfId="4196"/>
    <cellStyle name="60% - Акцент3 5" xfId="4197"/>
    <cellStyle name="60% - Акцент3 5 2" xfId="4198"/>
    <cellStyle name="60% - Акцент3 5 2 2" xfId="4199"/>
    <cellStyle name="60% - Акцент3 5 3" xfId="4200"/>
    <cellStyle name="60% - Акцент3 6" xfId="4201"/>
    <cellStyle name="60% - Акцент3 6 2" xfId="4202"/>
    <cellStyle name="60% - Акцент3 6 2 2" xfId="4203"/>
    <cellStyle name="60% - Акцент3 6 3" xfId="4204"/>
    <cellStyle name="60% - Акцент3 7" xfId="4205"/>
    <cellStyle name="60% - Акцент3 7 2" xfId="4206"/>
    <cellStyle name="60% - Акцент3 7 2 2" xfId="4207"/>
    <cellStyle name="60% - Акцент3 7 3" xfId="4208"/>
    <cellStyle name="60% - Акцент3 8" xfId="4209"/>
    <cellStyle name="60% - Акцент3 8 2" xfId="4210"/>
    <cellStyle name="60% - Акцент3 8 2 2" xfId="4211"/>
    <cellStyle name="60% - Акцент3 8 3" xfId="4212"/>
    <cellStyle name="60% - Акцент3 9" xfId="4213"/>
    <cellStyle name="60% - Акцент3 9 2" xfId="4214"/>
    <cellStyle name="60% - Акцент3 9 2 2" xfId="4215"/>
    <cellStyle name="60% - Акцент3 9 3" xfId="4216"/>
    <cellStyle name="60% - Акцент4 10" xfId="4217"/>
    <cellStyle name="60% - Акцент4 10 2" xfId="4218"/>
    <cellStyle name="60% - Акцент4 11" xfId="4219"/>
    <cellStyle name="60% - Акцент4 11 2" xfId="4220"/>
    <cellStyle name="60% - Акцент4 2" xfId="4221"/>
    <cellStyle name="60% - Акцент4 2 2" xfId="4222"/>
    <cellStyle name="60% - Акцент4 2 2 2" xfId="4223"/>
    <cellStyle name="60% - Акцент4 2 2 2 2" xfId="4224"/>
    <cellStyle name="60% - Акцент4 2 2 3" xfId="4225"/>
    <cellStyle name="60% - Акцент4 2 3" xfId="4226"/>
    <cellStyle name="60% - Акцент4 2 3 2" xfId="4227"/>
    <cellStyle name="60% - Акцент4 2 3 2 2" xfId="4228"/>
    <cellStyle name="60% - Акцент4 2 3 3" xfId="4229"/>
    <cellStyle name="60% - Акцент4 2 4" xfId="4230"/>
    <cellStyle name="60% - Акцент4 2 4 2" xfId="4231"/>
    <cellStyle name="60% - Акцент4 2 5" xfId="4232"/>
    <cellStyle name="60% - Акцент4 2 5 2" xfId="4233"/>
    <cellStyle name="60% - Акцент4 2 6" xfId="4234"/>
    <cellStyle name="60% - Акцент4 2 6 2" xfId="4235"/>
    <cellStyle name="60% - Акцент4 2 7" xfId="4236"/>
    <cellStyle name="60% - Акцент4 2_НВВ 2014 год  по заявкам" xfId="16014"/>
    <cellStyle name="60% - Акцент4 3" xfId="4237"/>
    <cellStyle name="60% - Акцент4 3 2" xfId="4238"/>
    <cellStyle name="60% - Акцент4 3 2 2" xfId="4239"/>
    <cellStyle name="60% - Акцент4 3 3" xfId="4240"/>
    <cellStyle name="60% - Акцент4 4" xfId="4241"/>
    <cellStyle name="60% - Акцент4 4 2" xfId="4242"/>
    <cellStyle name="60% - Акцент4 4 2 2" xfId="4243"/>
    <cellStyle name="60% - Акцент4 4 3" xfId="4244"/>
    <cellStyle name="60% - Акцент4 5" xfId="4245"/>
    <cellStyle name="60% - Акцент4 5 2" xfId="4246"/>
    <cellStyle name="60% - Акцент4 5 2 2" xfId="4247"/>
    <cellStyle name="60% - Акцент4 5 3" xfId="4248"/>
    <cellStyle name="60% - Акцент4 6" xfId="4249"/>
    <cellStyle name="60% - Акцент4 6 2" xfId="4250"/>
    <cellStyle name="60% - Акцент4 6 2 2" xfId="4251"/>
    <cellStyle name="60% - Акцент4 6 3" xfId="4252"/>
    <cellStyle name="60% - Акцент4 7" xfId="4253"/>
    <cellStyle name="60% - Акцент4 7 2" xfId="4254"/>
    <cellStyle name="60% - Акцент4 7 2 2" xfId="4255"/>
    <cellStyle name="60% - Акцент4 7 3" xfId="4256"/>
    <cellStyle name="60% - Акцент4 8" xfId="4257"/>
    <cellStyle name="60% - Акцент4 8 2" xfId="4258"/>
    <cellStyle name="60% - Акцент4 8 2 2" xfId="4259"/>
    <cellStyle name="60% - Акцент4 8 3" xfId="4260"/>
    <cellStyle name="60% - Акцент4 9" xfId="4261"/>
    <cellStyle name="60% - Акцент4 9 2" xfId="4262"/>
    <cellStyle name="60% - Акцент4 9 2 2" xfId="4263"/>
    <cellStyle name="60% - Акцент4 9 3" xfId="4264"/>
    <cellStyle name="60% - Акцент5 10" xfId="4265"/>
    <cellStyle name="60% - Акцент5 10 2" xfId="4266"/>
    <cellStyle name="60% - Акцент5 11" xfId="4267"/>
    <cellStyle name="60% - Акцент5 11 2" xfId="4268"/>
    <cellStyle name="60% - Акцент5 2" xfId="4269"/>
    <cellStyle name="60% - Акцент5 2 2" xfId="4270"/>
    <cellStyle name="60% - Акцент5 2 2 2" xfId="4271"/>
    <cellStyle name="60% - Акцент5 2 2 2 2" xfId="4272"/>
    <cellStyle name="60% - Акцент5 2 2 3" xfId="4273"/>
    <cellStyle name="60% - Акцент5 2 3" xfId="4274"/>
    <cellStyle name="60% - Акцент5 2 3 2" xfId="4275"/>
    <cellStyle name="60% - Акцент5 2 3 2 2" xfId="4276"/>
    <cellStyle name="60% - Акцент5 2 3 3" xfId="4277"/>
    <cellStyle name="60% - Акцент5 2 4" xfId="4278"/>
    <cellStyle name="60% - Акцент5 2 4 2" xfId="4279"/>
    <cellStyle name="60% - Акцент5 2 5" xfId="4280"/>
    <cellStyle name="60% - Акцент5 2 5 2" xfId="4281"/>
    <cellStyle name="60% - Акцент5 2 6" xfId="4282"/>
    <cellStyle name="60% - Акцент5 2 6 2" xfId="4283"/>
    <cellStyle name="60% - Акцент5 2 7" xfId="4284"/>
    <cellStyle name="60% - Акцент5 2_НВВ 2014 год  по заявкам" xfId="16015"/>
    <cellStyle name="60% - Акцент5 3" xfId="4285"/>
    <cellStyle name="60% - Акцент5 3 2" xfId="4286"/>
    <cellStyle name="60% - Акцент5 3 2 2" xfId="4287"/>
    <cellStyle name="60% - Акцент5 3 3" xfId="4288"/>
    <cellStyle name="60% - Акцент5 4" xfId="4289"/>
    <cellStyle name="60% - Акцент5 4 2" xfId="4290"/>
    <cellStyle name="60% - Акцент5 4 2 2" xfId="4291"/>
    <cellStyle name="60% - Акцент5 4 3" xfId="4292"/>
    <cellStyle name="60% - Акцент5 5" xfId="4293"/>
    <cellStyle name="60% - Акцент5 5 2" xfId="4294"/>
    <cellStyle name="60% - Акцент5 5 2 2" xfId="4295"/>
    <cellStyle name="60% - Акцент5 5 3" xfId="4296"/>
    <cellStyle name="60% - Акцент5 6" xfId="4297"/>
    <cellStyle name="60% - Акцент5 6 2" xfId="4298"/>
    <cellStyle name="60% - Акцент5 6 2 2" xfId="4299"/>
    <cellStyle name="60% - Акцент5 6 3" xfId="4300"/>
    <cellStyle name="60% - Акцент5 7" xfId="4301"/>
    <cellStyle name="60% - Акцент5 7 2" xfId="4302"/>
    <cellStyle name="60% - Акцент5 7 2 2" xfId="4303"/>
    <cellStyle name="60% - Акцент5 7 3" xfId="4304"/>
    <cellStyle name="60% - Акцент5 8" xfId="4305"/>
    <cellStyle name="60% - Акцент5 8 2" xfId="4306"/>
    <cellStyle name="60% - Акцент5 8 2 2" xfId="4307"/>
    <cellStyle name="60% - Акцент5 8 3" xfId="4308"/>
    <cellStyle name="60% - Акцент5 9" xfId="4309"/>
    <cellStyle name="60% - Акцент5 9 2" xfId="4310"/>
    <cellStyle name="60% - Акцент5 9 2 2" xfId="4311"/>
    <cellStyle name="60% - Акцент5 9 3" xfId="4312"/>
    <cellStyle name="60% - Акцент6 10" xfId="4313"/>
    <cellStyle name="60% - Акцент6 10 2" xfId="4314"/>
    <cellStyle name="60% - Акцент6 11" xfId="4315"/>
    <cellStyle name="60% - Акцент6 11 2" xfId="4316"/>
    <cellStyle name="60% - Акцент6 2" xfId="4317"/>
    <cellStyle name="60% - Акцент6 2 2" xfId="4318"/>
    <cellStyle name="60% - Акцент6 2 2 2" xfId="4319"/>
    <cellStyle name="60% - Акцент6 2 2 2 2" xfId="4320"/>
    <cellStyle name="60% - Акцент6 2 2 3" xfId="4321"/>
    <cellStyle name="60% - Акцент6 2 3" xfId="4322"/>
    <cellStyle name="60% - Акцент6 2 3 2" xfId="4323"/>
    <cellStyle name="60% - Акцент6 2 3 2 2" xfId="4324"/>
    <cellStyle name="60% - Акцент6 2 3 3" xfId="4325"/>
    <cellStyle name="60% - Акцент6 2 4" xfId="4326"/>
    <cellStyle name="60% - Акцент6 2 4 2" xfId="4327"/>
    <cellStyle name="60% - Акцент6 2 5" xfId="4328"/>
    <cellStyle name="60% - Акцент6 2 5 2" xfId="4329"/>
    <cellStyle name="60% - Акцент6 2 6" xfId="4330"/>
    <cellStyle name="60% - Акцент6 2 6 2" xfId="4331"/>
    <cellStyle name="60% - Акцент6 2 7" xfId="4332"/>
    <cellStyle name="60% - Акцент6 2_НВВ 2014 год  по заявкам" xfId="16016"/>
    <cellStyle name="60% - Акцент6 3" xfId="4333"/>
    <cellStyle name="60% - Акцент6 3 2" xfId="4334"/>
    <cellStyle name="60% - Акцент6 3 2 2" xfId="4335"/>
    <cellStyle name="60% - Акцент6 3 3" xfId="4336"/>
    <cellStyle name="60% - Акцент6 4" xfId="4337"/>
    <cellStyle name="60% - Акцент6 4 2" xfId="4338"/>
    <cellStyle name="60% - Акцент6 4 2 2" xfId="4339"/>
    <cellStyle name="60% - Акцент6 4 3" xfId="4340"/>
    <cellStyle name="60% - Акцент6 5" xfId="4341"/>
    <cellStyle name="60% - Акцент6 5 2" xfId="4342"/>
    <cellStyle name="60% - Акцент6 5 2 2" xfId="4343"/>
    <cellStyle name="60% - Акцент6 5 3" xfId="4344"/>
    <cellStyle name="60% - Акцент6 6" xfId="4345"/>
    <cellStyle name="60% - Акцент6 6 2" xfId="4346"/>
    <cellStyle name="60% - Акцент6 6 2 2" xfId="4347"/>
    <cellStyle name="60% - Акцент6 6 3" xfId="4348"/>
    <cellStyle name="60% - Акцент6 7" xfId="4349"/>
    <cellStyle name="60% - Акцент6 7 2" xfId="4350"/>
    <cellStyle name="60% - Акцент6 7 2 2" xfId="4351"/>
    <cellStyle name="60% - Акцент6 7 3" xfId="4352"/>
    <cellStyle name="60% - Акцент6 8" xfId="4353"/>
    <cellStyle name="60% - Акцент6 8 2" xfId="4354"/>
    <cellStyle name="60% - Акцент6 8 2 2" xfId="4355"/>
    <cellStyle name="60% - Акцент6 8 3" xfId="4356"/>
    <cellStyle name="60% - Акцент6 9" xfId="4357"/>
    <cellStyle name="60% - Акцент6 9 2" xfId="4358"/>
    <cellStyle name="60% - Акцент6 9 2 2" xfId="4359"/>
    <cellStyle name="60% - Акцент6 9 3" xfId="4360"/>
    <cellStyle name="6Code" xfId="4361"/>
    <cellStyle name="75%" xfId="4362"/>
    <cellStyle name="75% 2" xfId="4363"/>
    <cellStyle name="75% 2 2" xfId="4364"/>
    <cellStyle name="75% 2 2 2" xfId="4365"/>
    <cellStyle name="75% 2 3" xfId="4366"/>
    <cellStyle name="75% 2 3 2" xfId="4367"/>
    <cellStyle name="75% 2 4" xfId="4368"/>
    <cellStyle name="75% 3" xfId="4369"/>
    <cellStyle name="75% 3 2" xfId="4370"/>
    <cellStyle name="75% 3 2 2" xfId="4371"/>
    <cellStyle name="75% 3 3" xfId="4372"/>
    <cellStyle name="75% 3 3 2" xfId="4373"/>
    <cellStyle name="75% 3 4" xfId="4374"/>
    <cellStyle name="75% 4" xfId="4375"/>
    <cellStyle name="75% 4 2" xfId="4376"/>
    <cellStyle name="75% 5" xfId="4377"/>
    <cellStyle name="75% 5 2" xfId="4378"/>
    <cellStyle name="75% 6" xfId="4379"/>
    <cellStyle name="8pt" xfId="4380"/>
    <cellStyle name="8pt 2" xfId="4381"/>
    <cellStyle name="Aaia?iue" xfId="4382"/>
    <cellStyle name="Aaia?iue [0]" xfId="4383"/>
    <cellStyle name="Aaia?iue [0] 2" xfId="4384"/>
    <cellStyle name="Aaia?iue [0]_vaqduGfTSN7qyUJNWHRlcWo3H" xfId="16259"/>
    <cellStyle name="Aaia?iue 2" xfId="4385"/>
    <cellStyle name="Aaia?iue_vaqduGfTSN7qyUJNWHRlcWo3H" xfId="4386"/>
    <cellStyle name="Äåíåæíûé [0]_vaqduGfTSN7qyUJNWHRlcWo3H" xfId="4387"/>
    <cellStyle name="Äåíåæíûé_vaqduGfTSN7qyUJNWHRlcWo3H" xfId="4388"/>
    <cellStyle name="Accent1" xfId="4389"/>
    <cellStyle name="Accent1 - 20%" xfId="4390"/>
    <cellStyle name="Accent1 - 20% 2" xfId="4391"/>
    <cellStyle name="Accent1 - 40%" xfId="4392"/>
    <cellStyle name="Accent1 - 40% 2" xfId="4393"/>
    <cellStyle name="Accent1 - 60%" xfId="4394"/>
    <cellStyle name="Accent1 - 60% 2" xfId="4395"/>
    <cellStyle name="Accent1 10" xfId="4396"/>
    <cellStyle name="Accent1 10 2" xfId="4397"/>
    <cellStyle name="Accent1 11" xfId="4398"/>
    <cellStyle name="Accent1 11 2" xfId="4399"/>
    <cellStyle name="Accent1 12" xfId="4400"/>
    <cellStyle name="Accent1 12 2" xfId="4401"/>
    <cellStyle name="Accent1 13" xfId="4402"/>
    <cellStyle name="Accent1 13 2" xfId="4403"/>
    <cellStyle name="Accent1 14" xfId="4404"/>
    <cellStyle name="Accent1 14 2" xfId="4405"/>
    <cellStyle name="Accent1 15" xfId="4406"/>
    <cellStyle name="Accent1 15 2" xfId="4407"/>
    <cellStyle name="Accent1 16" xfId="4408"/>
    <cellStyle name="Accent1 16 2" xfId="4409"/>
    <cellStyle name="Accent1 17" xfId="4410"/>
    <cellStyle name="Accent1 17 2" xfId="4411"/>
    <cellStyle name="Accent1 18" xfId="4412"/>
    <cellStyle name="Accent1 18 2" xfId="4413"/>
    <cellStyle name="Accent1 19" xfId="4414"/>
    <cellStyle name="Accent1 19 2" xfId="4415"/>
    <cellStyle name="Accent1 2" xfId="4416"/>
    <cellStyle name="Accent1 2 2" xfId="4417"/>
    <cellStyle name="Accent1 20" xfId="4418"/>
    <cellStyle name="Accent1 20 2" xfId="4419"/>
    <cellStyle name="Accent1 21" xfId="4420"/>
    <cellStyle name="Accent1 21 2" xfId="4421"/>
    <cellStyle name="Accent1 22" xfId="4422"/>
    <cellStyle name="Accent1 3" xfId="4423"/>
    <cellStyle name="Accent1 3 2" xfId="4424"/>
    <cellStyle name="Accent1 4" xfId="4425"/>
    <cellStyle name="Accent1 4 2" xfId="4426"/>
    <cellStyle name="Accent1 5" xfId="4427"/>
    <cellStyle name="Accent1 5 2" xfId="4428"/>
    <cellStyle name="Accent1 6" xfId="4429"/>
    <cellStyle name="Accent1 6 2" xfId="4430"/>
    <cellStyle name="Accent1 7" xfId="4431"/>
    <cellStyle name="Accent1 7 2" xfId="4432"/>
    <cellStyle name="Accent1 8" xfId="4433"/>
    <cellStyle name="Accent1 8 2" xfId="4434"/>
    <cellStyle name="Accent1 9" xfId="4435"/>
    <cellStyle name="Accent1 9 2" xfId="4436"/>
    <cellStyle name="Accent1_Копия Расчет тарифов на 2011 год" xfId="4437"/>
    <cellStyle name="Accent2" xfId="4438"/>
    <cellStyle name="Accent2 - 20%" xfId="4439"/>
    <cellStyle name="Accent2 - 20% 2" xfId="4440"/>
    <cellStyle name="Accent2 - 40%" xfId="4441"/>
    <cellStyle name="Accent2 - 40% 2" xfId="4442"/>
    <cellStyle name="Accent2 - 60%" xfId="4443"/>
    <cellStyle name="Accent2 - 60% 2" xfId="4444"/>
    <cellStyle name="Accent2 10" xfId="4445"/>
    <cellStyle name="Accent2 10 2" xfId="4446"/>
    <cellStyle name="Accent2 11" xfId="4447"/>
    <cellStyle name="Accent2 11 2" xfId="4448"/>
    <cellStyle name="Accent2 12" xfId="4449"/>
    <cellStyle name="Accent2 12 2" xfId="4450"/>
    <cellStyle name="Accent2 13" xfId="4451"/>
    <cellStyle name="Accent2 13 2" xfId="4452"/>
    <cellStyle name="Accent2 14" xfId="4453"/>
    <cellStyle name="Accent2 14 2" xfId="4454"/>
    <cellStyle name="Accent2 15" xfId="4455"/>
    <cellStyle name="Accent2 15 2" xfId="4456"/>
    <cellStyle name="Accent2 16" xfId="4457"/>
    <cellStyle name="Accent2 16 2" xfId="4458"/>
    <cellStyle name="Accent2 17" xfId="4459"/>
    <cellStyle name="Accent2 17 2" xfId="4460"/>
    <cellStyle name="Accent2 18" xfId="4461"/>
    <cellStyle name="Accent2 18 2" xfId="4462"/>
    <cellStyle name="Accent2 19" xfId="4463"/>
    <cellStyle name="Accent2 19 2" xfId="4464"/>
    <cellStyle name="Accent2 2" xfId="4465"/>
    <cellStyle name="Accent2 2 2" xfId="4466"/>
    <cellStyle name="Accent2 20" xfId="4467"/>
    <cellStyle name="Accent2 20 2" xfId="4468"/>
    <cellStyle name="Accent2 21" xfId="4469"/>
    <cellStyle name="Accent2 21 2" xfId="4470"/>
    <cellStyle name="Accent2 22" xfId="4471"/>
    <cellStyle name="Accent2 3" xfId="4472"/>
    <cellStyle name="Accent2 3 2" xfId="4473"/>
    <cellStyle name="Accent2 4" xfId="4474"/>
    <cellStyle name="Accent2 4 2" xfId="4475"/>
    <cellStyle name="Accent2 5" xfId="4476"/>
    <cellStyle name="Accent2 5 2" xfId="4477"/>
    <cellStyle name="Accent2 6" xfId="4478"/>
    <cellStyle name="Accent2 6 2" xfId="4479"/>
    <cellStyle name="Accent2 7" xfId="4480"/>
    <cellStyle name="Accent2 7 2" xfId="4481"/>
    <cellStyle name="Accent2 8" xfId="4482"/>
    <cellStyle name="Accent2 8 2" xfId="4483"/>
    <cellStyle name="Accent2 9" xfId="4484"/>
    <cellStyle name="Accent2 9 2" xfId="4485"/>
    <cellStyle name="Accent2_Копия Расчет тарифов на 2011 год" xfId="4486"/>
    <cellStyle name="Accent3" xfId="4487"/>
    <cellStyle name="Accent3 - 20%" xfId="4488"/>
    <cellStyle name="Accent3 - 20% 2" xfId="4489"/>
    <cellStyle name="Accent3 - 40%" xfId="4490"/>
    <cellStyle name="Accent3 - 40% 2" xfId="4491"/>
    <cellStyle name="Accent3 - 60%" xfId="4492"/>
    <cellStyle name="Accent3 - 60% 2" xfId="4493"/>
    <cellStyle name="Accent3 10" xfId="4494"/>
    <cellStyle name="Accent3 10 2" xfId="4495"/>
    <cellStyle name="Accent3 11" xfId="4496"/>
    <cellStyle name="Accent3 11 2" xfId="4497"/>
    <cellStyle name="Accent3 12" xfId="4498"/>
    <cellStyle name="Accent3 12 2" xfId="4499"/>
    <cellStyle name="Accent3 13" xfId="4500"/>
    <cellStyle name="Accent3 13 2" xfId="4501"/>
    <cellStyle name="Accent3 14" xfId="4502"/>
    <cellStyle name="Accent3 14 2" xfId="4503"/>
    <cellStyle name="Accent3 15" xfId="4504"/>
    <cellStyle name="Accent3 15 2" xfId="4505"/>
    <cellStyle name="Accent3 16" xfId="4506"/>
    <cellStyle name="Accent3 16 2" xfId="4507"/>
    <cellStyle name="Accent3 17" xfId="4508"/>
    <cellStyle name="Accent3 17 2" xfId="4509"/>
    <cellStyle name="Accent3 18" xfId="4510"/>
    <cellStyle name="Accent3 18 2" xfId="4511"/>
    <cellStyle name="Accent3 19" xfId="4512"/>
    <cellStyle name="Accent3 19 2" xfId="4513"/>
    <cellStyle name="Accent3 2" xfId="4514"/>
    <cellStyle name="Accent3 2 2" xfId="4515"/>
    <cellStyle name="Accent3 20" xfId="4516"/>
    <cellStyle name="Accent3 20 2" xfId="4517"/>
    <cellStyle name="Accent3 21" xfId="4518"/>
    <cellStyle name="Accent3 21 2" xfId="4519"/>
    <cellStyle name="Accent3 22" xfId="4520"/>
    <cellStyle name="Accent3 3" xfId="4521"/>
    <cellStyle name="Accent3 3 2" xfId="4522"/>
    <cellStyle name="Accent3 4" xfId="4523"/>
    <cellStyle name="Accent3 4 2" xfId="4524"/>
    <cellStyle name="Accent3 5" xfId="4525"/>
    <cellStyle name="Accent3 5 2" xfId="4526"/>
    <cellStyle name="Accent3 6" xfId="4527"/>
    <cellStyle name="Accent3 6 2" xfId="4528"/>
    <cellStyle name="Accent3 7" xfId="4529"/>
    <cellStyle name="Accent3 7 2" xfId="4530"/>
    <cellStyle name="Accent3 8" xfId="4531"/>
    <cellStyle name="Accent3 8 2" xfId="4532"/>
    <cellStyle name="Accent3 9" xfId="4533"/>
    <cellStyle name="Accent3 9 2" xfId="4534"/>
    <cellStyle name="Accent3_Копия Расчет тарифов на 2011 год" xfId="4535"/>
    <cellStyle name="Accent4" xfId="4536"/>
    <cellStyle name="Accent4 - 20%" xfId="4537"/>
    <cellStyle name="Accent4 - 20% 2" xfId="4538"/>
    <cellStyle name="Accent4 - 40%" xfId="4539"/>
    <cellStyle name="Accent4 - 40% 2" xfId="4540"/>
    <cellStyle name="Accent4 - 60%" xfId="4541"/>
    <cellStyle name="Accent4 - 60% 2" xfId="4542"/>
    <cellStyle name="Accent4 10" xfId="4543"/>
    <cellStyle name="Accent4 10 2" xfId="4544"/>
    <cellStyle name="Accent4 11" xfId="4545"/>
    <cellStyle name="Accent4 11 2" xfId="4546"/>
    <cellStyle name="Accent4 12" xfId="4547"/>
    <cellStyle name="Accent4 12 2" xfId="4548"/>
    <cellStyle name="Accent4 13" xfId="4549"/>
    <cellStyle name="Accent4 13 2" xfId="4550"/>
    <cellStyle name="Accent4 14" xfId="4551"/>
    <cellStyle name="Accent4 14 2" xfId="4552"/>
    <cellStyle name="Accent4 15" xfId="4553"/>
    <cellStyle name="Accent4 15 2" xfId="4554"/>
    <cellStyle name="Accent4 16" xfId="4555"/>
    <cellStyle name="Accent4 16 2" xfId="4556"/>
    <cellStyle name="Accent4 17" xfId="4557"/>
    <cellStyle name="Accent4 17 2" xfId="4558"/>
    <cellStyle name="Accent4 18" xfId="4559"/>
    <cellStyle name="Accent4 18 2" xfId="4560"/>
    <cellStyle name="Accent4 19" xfId="4561"/>
    <cellStyle name="Accent4 19 2" xfId="4562"/>
    <cellStyle name="Accent4 2" xfId="4563"/>
    <cellStyle name="Accent4 2 2" xfId="4564"/>
    <cellStyle name="Accent4 20" xfId="4565"/>
    <cellStyle name="Accent4 20 2" xfId="4566"/>
    <cellStyle name="Accent4 21" xfId="4567"/>
    <cellStyle name="Accent4 21 2" xfId="4568"/>
    <cellStyle name="Accent4 22" xfId="4569"/>
    <cellStyle name="Accent4 3" xfId="4570"/>
    <cellStyle name="Accent4 3 2" xfId="4571"/>
    <cellStyle name="Accent4 4" xfId="4572"/>
    <cellStyle name="Accent4 4 2" xfId="4573"/>
    <cellStyle name="Accent4 5" xfId="4574"/>
    <cellStyle name="Accent4 5 2" xfId="4575"/>
    <cellStyle name="Accent4 6" xfId="4576"/>
    <cellStyle name="Accent4 6 2" xfId="4577"/>
    <cellStyle name="Accent4 7" xfId="4578"/>
    <cellStyle name="Accent4 7 2" xfId="4579"/>
    <cellStyle name="Accent4 8" xfId="4580"/>
    <cellStyle name="Accent4 8 2" xfId="4581"/>
    <cellStyle name="Accent4 9" xfId="4582"/>
    <cellStyle name="Accent4 9 2" xfId="4583"/>
    <cellStyle name="Accent4_Копия Расчет тарифов на 2011 год" xfId="4584"/>
    <cellStyle name="Accent5" xfId="4585"/>
    <cellStyle name="Accent5 - 20%" xfId="4586"/>
    <cellStyle name="Accent5 - 20% 2" xfId="4587"/>
    <cellStyle name="Accent5 - 40%" xfId="4588"/>
    <cellStyle name="Accent5 - 40% 2" xfId="4589"/>
    <cellStyle name="Accent5 - 60%" xfId="4590"/>
    <cellStyle name="Accent5 - 60% 2" xfId="4591"/>
    <cellStyle name="Accent5 10" xfId="4592"/>
    <cellStyle name="Accent5 10 2" xfId="4593"/>
    <cellStyle name="Accent5 11" xfId="4594"/>
    <cellStyle name="Accent5 11 2" xfId="4595"/>
    <cellStyle name="Accent5 12" xfId="4596"/>
    <cellStyle name="Accent5 12 2" xfId="4597"/>
    <cellStyle name="Accent5 13" xfId="4598"/>
    <cellStyle name="Accent5 13 2" xfId="4599"/>
    <cellStyle name="Accent5 14" xfId="4600"/>
    <cellStyle name="Accent5 14 2" xfId="4601"/>
    <cellStyle name="Accent5 15" xfId="4602"/>
    <cellStyle name="Accent5 15 2" xfId="4603"/>
    <cellStyle name="Accent5 16" xfId="4604"/>
    <cellStyle name="Accent5 16 2" xfId="4605"/>
    <cellStyle name="Accent5 17" xfId="4606"/>
    <cellStyle name="Accent5 17 2" xfId="4607"/>
    <cellStyle name="Accent5 18" xfId="4608"/>
    <cellStyle name="Accent5 18 2" xfId="4609"/>
    <cellStyle name="Accent5 19" xfId="4610"/>
    <cellStyle name="Accent5 19 2" xfId="4611"/>
    <cellStyle name="Accent5 2" xfId="4612"/>
    <cellStyle name="Accent5 2 2" xfId="4613"/>
    <cellStyle name="Accent5 20" xfId="4614"/>
    <cellStyle name="Accent5 20 2" xfId="4615"/>
    <cellStyle name="Accent5 21" xfId="4616"/>
    <cellStyle name="Accent5 21 2" xfId="4617"/>
    <cellStyle name="Accent5 22" xfId="4618"/>
    <cellStyle name="Accent5 3" xfId="4619"/>
    <cellStyle name="Accent5 3 2" xfId="4620"/>
    <cellStyle name="Accent5 4" xfId="4621"/>
    <cellStyle name="Accent5 4 2" xfId="4622"/>
    <cellStyle name="Accent5 5" xfId="4623"/>
    <cellStyle name="Accent5 5 2" xfId="4624"/>
    <cellStyle name="Accent5 6" xfId="4625"/>
    <cellStyle name="Accent5 6 2" xfId="4626"/>
    <cellStyle name="Accent5 7" xfId="4627"/>
    <cellStyle name="Accent5 7 2" xfId="4628"/>
    <cellStyle name="Accent5 8" xfId="4629"/>
    <cellStyle name="Accent5 8 2" xfId="4630"/>
    <cellStyle name="Accent5 9" xfId="4631"/>
    <cellStyle name="Accent5 9 2" xfId="4632"/>
    <cellStyle name="Accent5_Копия Расчет тарифов на 2011 год" xfId="4633"/>
    <cellStyle name="Accent6" xfId="4634"/>
    <cellStyle name="Accent6 - 20%" xfId="4635"/>
    <cellStyle name="Accent6 - 20% 2" xfId="4636"/>
    <cellStyle name="Accent6 - 40%" xfId="4637"/>
    <cellStyle name="Accent6 - 40% 2" xfId="4638"/>
    <cellStyle name="Accent6 - 60%" xfId="4639"/>
    <cellStyle name="Accent6 - 60% 2" xfId="4640"/>
    <cellStyle name="Accent6 10" xfId="4641"/>
    <cellStyle name="Accent6 10 2" xfId="4642"/>
    <cellStyle name="Accent6 11" xfId="4643"/>
    <cellStyle name="Accent6 11 2" xfId="4644"/>
    <cellStyle name="Accent6 12" xfId="4645"/>
    <cellStyle name="Accent6 12 2" xfId="4646"/>
    <cellStyle name="Accent6 13" xfId="4647"/>
    <cellStyle name="Accent6 13 2" xfId="4648"/>
    <cellStyle name="Accent6 14" xfId="4649"/>
    <cellStyle name="Accent6 14 2" xfId="4650"/>
    <cellStyle name="Accent6 15" xfId="4651"/>
    <cellStyle name="Accent6 15 2" xfId="4652"/>
    <cellStyle name="Accent6 16" xfId="4653"/>
    <cellStyle name="Accent6 16 2" xfId="4654"/>
    <cellStyle name="Accent6 17" xfId="4655"/>
    <cellStyle name="Accent6 17 2" xfId="4656"/>
    <cellStyle name="Accent6 18" xfId="4657"/>
    <cellStyle name="Accent6 18 2" xfId="4658"/>
    <cellStyle name="Accent6 19" xfId="4659"/>
    <cellStyle name="Accent6 19 2" xfId="4660"/>
    <cellStyle name="Accent6 2" xfId="4661"/>
    <cellStyle name="Accent6 2 2" xfId="4662"/>
    <cellStyle name="Accent6 20" xfId="4663"/>
    <cellStyle name="Accent6 20 2" xfId="4664"/>
    <cellStyle name="Accent6 21" xfId="4665"/>
    <cellStyle name="Accent6 21 2" xfId="4666"/>
    <cellStyle name="Accent6 22" xfId="4667"/>
    <cellStyle name="Accent6 3" xfId="4668"/>
    <cellStyle name="Accent6 3 2" xfId="4669"/>
    <cellStyle name="Accent6 4" xfId="4670"/>
    <cellStyle name="Accent6 4 2" xfId="4671"/>
    <cellStyle name="Accent6 5" xfId="4672"/>
    <cellStyle name="Accent6 5 2" xfId="4673"/>
    <cellStyle name="Accent6 6" xfId="4674"/>
    <cellStyle name="Accent6 6 2" xfId="4675"/>
    <cellStyle name="Accent6 7" xfId="4676"/>
    <cellStyle name="Accent6 7 2" xfId="4677"/>
    <cellStyle name="Accent6 8" xfId="4678"/>
    <cellStyle name="Accent6 8 2" xfId="4679"/>
    <cellStyle name="Accent6 9" xfId="4680"/>
    <cellStyle name="Accent6 9 2" xfId="4681"/>
    <cellStyle name="Accent6_Копия Расчет тарифов на 2011 год" xfId="4682"/>
    <cellStyle name="account" xfId="4683"/>
    <cellStyle name="Accounting" xfId="4684"/>
    <cellStyle name="Accounting 2" xfId="4685"/>
    <cellStyle name="acct" xfId="4686"/>
    <cellStyle name="Ăčďĺđńńűëęŕ" xfId="4687"/>
    <cellStyle name="Ăčďĺđńńűëęŕ 2" xfId="4688"/>
    <cellStyle name="Ăčďĺđńńűëęŕ 2 2" xfId="4689"/>
    <cellStyle name="Ăčďĺđńńűëęŕ 3" xfId="4690"/>
    <cellStyle name="Ăčďĺđńńűëęŕ_НВВ 2014 год  по заявкам" xfId="16017"/>
    <cellStyle name="AeE­ [0]_?A°??µAoC?" xfId="4691"/>
    <cellStyle name="AeE­_?A°??µAoC?" xfId="4692"/>
    <cellStyle name="Aeia?nnueea" xfId="4693"/>
    <cellStyle name="Aeia?nnueea 2" xfId="4694"/>
    <cellStyle name="AFE" xfId="4695"/>
    <cellStyle name="AFE 2" xfId="4696"/>
    <cellStyle name="Áĺççŕůčňíűé" xfId="4697"/>
    <cellStyle name="Äĺíĺćíűé [0]_(ňŕá 3č)" xfId="4698"/>
    <cellStyle name="Äĺíĺćíűé_(ňŕá 3č)" xfId="4699"/>
    <cellStyle name="alternate" xfId="4700"/>
    <cellStyle name="Anna" xfId="4701"/>
    <cellStyle name="AP_AR_UPS" xfId="4702"/>
    <cellStyle name="Arial 10" xfId="4703"/>
    <cellStyle name="Arial 10 2" xfId="4704"/>
    <cellStyle name="Arial 12" xfId="4705"/>
    <cellStyle name="Arial 12 2" xfId="4706"/>
    <cellStyle name="BackGround_General" xfId="4707"/>
    <cellStyle name="Bad" xfId="4708"/>
    <cellStyle name="Bad 10" xfId="4709"/>
    <cellStyle name="Bad 11" xfId="4710"/>
    <cellStyle name="Bad 12" xfId="4711"/>
    <cellStyle name="Bad 13" xfId="4712"/>
    <cellStyle name="Bad 14" xfId="4713"/>
    <cellStyle name="Bad 2" xfId="4714"/>
    <cellStyle name="Bad 2 2" xfId="4715"/>
    <cellStyle name="Bad 3" xfId="4716"/>
    <cellStyle name="Bad 4" xfId="4717"/>
    <cellStyle name="Bad 5" xfId="4718"/>
    <cellStyle name="Bad 6" xfId="4719"/>
    <cellStyle name="Bad 7" xfId="4720"/>
    <cellStyle name="Bad 8" xfId="4721"/>
    <cellStyle name="Bad 9" xfId="4722"/>
    <cellStyle name="Bad_НВВ 2014 год  по заявкам" xfId="16018"/>
    <cellStyle name="Balance" xfId="4723"/>
    <cellStyle name="Balance 2" xfId="4724"/>
    <cellStyle name="BalanceBold" xfId="4725"/>
    <cellStyle name="BalanceBold 2" xfId="4726"/>
    <cellStyle name="BLACK" xfId="4727"/>
    <cellStyle name="BLACK 2" xfId="4728"/>
    <cellStyle name="blank" xfId="4729"/>
    <cellStyle name="blank 2" xfId="4730"/>
    <cellStyle name="Blue" xfId="4731"/>
    <cellStyle name="Blue 2" xfId="16260"/>
    <cellStyle name="Blue_Calculation" xfId="16261"/>
    <cellStyle name="Body" xfId="4732"/>
    <cellStyle name="Body 2" xfId="4733"/>
    <cellStyle name="Body_$Dollars" xfId="16121"/>
    <cellStyle name="British Pound" xfId="4734"/>
    <cellStyle name="C?AO_?A°??µAoC?" xfId="4735"/>
    <cellStyle name="Calc Currency (0)" xfId="4736"/>
    <cellStyle name="Calc Currency (0) 2" xfId="4737"/>
    <cellStyle name="Calc Currency (0) 3" xfId="4738"/>
    <cellStyle name="Calc Currency (2)" xfId="4739"/>
    <cellStyle name="Calc Percent (0)" xfId="4740"/>
    <cellStyle name="Calc Percent (1)" xfId="4741"/>
    <cellStyle name="Calc Percent (2)" xfId="4742"/>
    <cellStyle name="Calc Units (0)" xfId="4743"/>
    <cellStyle name="Calc Units (1)" xfId="4744"/>
    <cellStyle name="Calc Units (2)" xfId="4745"/>
    <cellStyle name="Calculation" xfId="4746"/>
    <cellStyle name="Calculation 10" xfId="4747"/>
    <cellStyle name="Calculation 11" xfId="4748"/>
    <cellStyle name="Calculation 12" xfId="4749"/>
    <cellStyle name="Calculation 13" xfId="4750"/>
    <cellStyle name="Calculation 14" xfId="4751"/>
    <cellStyle name="Calculation 2" xfId="4752"/>
    <cellStyle name="Calculation 2 2" xfId="4753"/>
    <cellStyle name="Calculation 2 2 2" xfId="4754"/>
    <cellStyle name="Calculation 2 3" xfId="4755"/>
    <cellStyle name="Calculation 2 3 2" xfId="4756"/>
    <cellStyle name="Calculation 2 4" xfId="4757"/>
    <cellStyle name="Calculation 2 5" xfId="4758"/>
    <cellStyle name="Calculation 3" xfId="4759"/>
    <cellStyle name="Calculation 3 2" xfId="4760"/>
    <cellStyle name="Calculation 3 2 2" xfId="4761"/>
    <cellStyle name="Calculation 3 3" xfId="4762"/>
    <cellStyle name="Calculation 3 3 2" xfId="4763"/>
    <cellStyle name="Calculation 3 4" xfId="4764"/>
    <cellStyle name="Calculation 4" xfId="4765"/>
    <cellStyle name="Calculation 4 2" xfId="4766"/>
    <cellStyle name="Calculation 4 2 2" xfId="4767"/>
    <cellStyle name="Calculation 4 3" xfId="4768"/>
    <cellStyle name="Calculation 4 3 2" xfId="4769"/>
    <cellStyle name="Calculation 4 4" xfId="4770"/>
    <cellStyle name="Calculation 5" xfId="4771"/>
    <cellStyle name="Calculation 5 2" xfId="4772"/>
    <cellStyle name="Calculation 5 2 2" xfId="4773"/>
    <cellStyle name="Calculation 5 3" xfId="4774"/>
    <cellStyle name="Calculation 6" xfId="4775"/>
    <cellStyle name="Calculation 6 2" xfId="4776"/>
    <cellStyle name="Calculation 7" xfId="4777"/>
    <cellStyle name="Calculation 8" xfId="4778"/>
    <cellStyle name="Calculation 9" xfId="4779"/>
    <cellStyle name="Calculation_Xl0000026" xfId="4780"/>
    <cellStyle name="Case" xfId="4781"/>
    <cellStyle name="Case 2" xfId="4782"/>
    <cellStyle name="Cells 2" xfId="4783"/>
    <cellStyle name="Center Across" xfId="4784"/>
    <cellStyle name="Center Across 2" xfId="4785"/>
    <cellStyle name="Characteristic" xfId="4786"/>
    <cellStyle name="Characteristic 2" xfId="4787"/>
    <cellStyle name="CharactNote" xfId="4788"/>
    <cellStyle name="CharactNote 2" xfId="4789"/>
    <cellStyle name="CharactType" xfId="4790"/>
    <cellStyle name="CharactType 2" xfId="4791"/>
    <cellStyle name="CharactValue" xfId="4792"/>
    <cellStyle name="CharactValue 2" xfId="4793"/>
    <cellStyle name="CharactValueNote" xfId="4794"/>
    <cellStyle name="CharactValueNote 2" xfId="4795"/>
    <cellStyle name="CharShortType" xfId="4796"/>
    <cellStyle name="CharShortType 2" xfId="4797"/>
    <cellStyle name="Check" xfId="4798"/>
    <cellStyle name="Check 2" xfId="4799"/>
    <cellStyle name="Check 2 2" xfId="4800"/>
    <cellStyle name="Check 2 2 2" xfId="4801"/>
    <cellStyle name="Check 2 2_Карта сбора НВВ РЭ 1 полугодие" xfId="4802"/>
    <cellStyle name="Check 2 3" xfId="4803"/>
    <cellStyle name="Check 2 3 2" xfId="4804"/>
    <cellStyle name="Check 2 3_Карта сбора НВВ РЭ 1 полугодие" xfId="4805"/>
    <cellStyle name="Check 2 4" xfId="4806"/>
    <cellStyle name="Check 2 5" xfId="4807"/>
    <cellStyle name="Check 3" xfId="4808"/>
    <cellStyle name="Check 3 2" xfId="4809"/>
    <cellStyle name="Check 3 2 2" xfId="4810"/>
    <cellStyle name="Check 3 2_Карта сбора НВВ РЭ 1 полугодие" xfId="4811"/>
    <cellStyle name="Check 3 3" xfId="4812"/>
    <cellStyle name="Check 3 3 2" xfId="4813"/>
    <cellStyle name="Check 3 3_Карта сбора НВВ РЭ 1 полугодие" xfId="4814"/>
    <cellStyle name="Check 3 4" xfId="4815"/>
    <cellStyle name="Check 3_Карта сбора НВВ РЭ 1 полугодие" xfId="4816"/>
    <cellStyle name="Check 4" xfId="4817"/>
    <cellStyle name="Check 4 2" xfId="4818"/>
    <cellStyle name="Check 4_Карта сбора НВВ РЭ 1 полугодие" xfId="4819"/>
    <cellStyle name="Check 5" xfId="4820"/>
    <cellStyle name="Check 5 2" xfId="4821"/>
    <cellStyle name="Check 5_Карта сбора НВВ РЭ 1 полугодие" xfId="4822"/>
    <cellStyle name="Check 6" xfId="4823"/>
    <cellStyle name="Check Cell" xfId="4824"/>
    <cellStyle name="Check Cell 10" xfId="4825"/>
    <cellStyle name="Check Cell 10 2" xfId="4826"/>
    <cellStyle name="Check Cell 11" xfId="4827"/>
    <cellStyle name="Check Cell 11 2" xfId="4828"/>
    <cellStyle name="Check Cell 12" xfId="4829"/>
    <cellStyle name="Check Cell 12 2" xfId="4830"/>
    <cellStyle name="Check Cell 13" xfId="4831"/>
    <cellStyle name="Check Cell 13 2" xfId="4832"/>
    <cellStyle name="Check Cell 14" xfId="4833"/>
    <cellStyle name="Check Cell 14 2" xfId="4834"/>
    <cellStyle name="Check Cell 15" xfId="4835"/>
    <cellStyle name="Check Cell 2" xfId="4836"/>
    <cellStyle name="Check Cell 2 2" xfId="4837"/>
    <cellStyle name="Check Cell 2 2 2" xfId="4838"/>
    <cellStyle name="Check Cell 2 2 2 2" xfId="4839"/>
    <cellStyle name="Check Cell 2 2 3" xfId="4840"/>
    <cellStyle name="Check Cell 2 3" xfId="4841"/>
    <cellStyle name="Check Cell 2 3 2" xfId="4842"/>
    <cellStyle name="Check Cell 2 4" xfId="4843"/>
    <cellStyle name="Check Cell 3" xfId="4844"/>
    <cellStyle name="Check Cell 3 2" xfId="4845"/>
    <cellStyle name="Check Cell 3 2 2" xfId="4846"/>
    <cellStyle name="Check Cell 3 3" xfId="4847"/>
    <cellStyle name="Check Cell 4" xfId="4848"/>
    <cellStyle name="Check Cell 4 2" xfId="4849"/>
    <cellStyle name="Check Cell 5" xfId="4850"/>
    <cellStyle name="Check Cell 5 2" xfId="4851"/>
    <cellStyle name="Check Cell 6" xfId="4852"/>
    <cellStyle name="Check Cell 6 2" xfId="4853"/>
    <cellStyle name="Check Cell 7" xfId="4854"/>
    <cellStyle name="Check Cell 7 2" xfId="4855"/>
    <cellStyle name="Check Cell 8" xfId="4856"/>
    <cellStyle name="Check Cell 8 2" xfId="4857"/>
    <cellStyle name="Check Cell 9" xfId="4858"/>
    <cellStyle name="Check Cell 9 2" xfId="4859"/>
    <cellStyle name="Check Cell_Xl0000026" xfId="4860"/>
    <cellStyle name="Check_Карта сбора НВВ РЭ 1 полугодие" xfId="4861"/>
    <cellStyle name="Chek" xfId="4862"/>
    <cellStyle name="Chek 2" xfId="4863"/>
    <cellStyle name="Code" xfId="4864"/>
    <cellStyle name="Column Heading" xfId="4865"/>
    <cellStyle name="Column Heading 2" xfId="4866"/>
    <cellStyle name="Com " xfId="4867"/>
    <cellStyle name="Com  2" xfId="4868"/>
    <cellStyle name="Comma [0]" xfId="4869"/>
    <cellStyle name="Comma [00]" xfId="4870"/>
    <cellStyle name="Comma [1]" xfId="4871"/>
    <cellStyle name="Comma [1] 2" xfId="4872"/>
    <cellStyle name="Comma 0" xfId="4873"/>
    <cellStyle name="Comma 0 2" xfId="4874"/>
    <cellStyle name="Comma 0*" xfId="4875"/>
    <cellStyle name="Comma 0* 2" xfId="4876"/>
    <cellStyle name="Comma 2" xfId="4877"/>
    <cellStyle name="Comma 2 2" xfId="4878"/>
    <cellStyle name="Comma 3" xfId="16262"/>
    <cellStyle name="Comma 3*" xfId="4879"/>
    <cellStyle name="Comma 3* 2" xfId="4880"/>
    <cellStyle name="Comma_#6 Temps &amp; Contractors" xfId="4881"/>
    <cellStyle name="Comma0" xfId="4882"/>
    <cellStyle name="Comma0 2" xfId="4883"/>
    <cellStyle name="Comma0_НВВ 2014 год  по заявкам" xfId="16019"/>
    <cellStyle name="Comments" xfId="4884"/>
    <cellStyle name="Comments 2" xfId="4885"/>
    <cellStyle name="Condition" xfId="4886"/>
    <cellStyle name="Condition 2" xfId="4887"/>
    <cellStyle name="CondMandatory" xfId="4888"/>
    <cellStyle name="CondMandatory 2" xfId="4889"/>
    <cellStyle name="Content1" xfId="4890"/>
    <cellStyle name="Content1 2" xfId="4891"/>
    <cellStyle name="Content2" xfId="4892"/>
    <cellStyle name="Content2 2" xfId="4893"/>
    <cellStyle name="Content3" xfId="4894"/>
    <cellStyle name="Content3 2" xfId="4895"/>
    <cellStyle name="Çŕůčňíűé" xfId="4896"/>
    <cellStyle name="Currency [0]" xfId="4897"/>
    <cellStyle name="Currency [0] 2" xfId="4898"/>
    <cellStyle name="Currency [0] 2 2" xfId="4899"/>
    <cellStyle name="Currency [0] 2 3" xfId="4900"/>
    <cellStyle name="Currency [0] 2 4" xfId="4901"/>
    <cellStyle name="Currency [0] 2 5" xfId="4902"/>
    <cellStyle name="Currency [0] 2 6" xfId="4903"/>
    <cellStyle name="Currency [0] 2 7" xfId="4904"/>
    <cellStyle name="Currency [0] 2 8" xfId="4905"/>
    <cellStyle name="Currency [0] 2 9" xfId="4906"/>
    <cellStyle name="Currency [0] 2_НВВ 2014 год  по заявкам" xfId="16020"/>
    <cellStyle name="Currency [0] 3" xfId="4907"/>
    <cellStyle name="Currency [0] 3 10" xfId="4908"/>
    <cellStyle name="Currency [0] 3 2" xfId="4909"/>
    <cellStyle name="Currency [0] 3 3" xfId="4910"/>
    <cellStyle name="Currency [0] 3 4" xfId="4911"/>
    <cellStyle name="Currency [0] 3 5" xfId="4912"/>
    <cellStyle name="Currency [0] 3 6" xfId="4913"/>
    <cellStyle name="Currency [0] 3 7" xfId="4914"/>
    <cellStyle name="Currency [0] 3 8" xfId="4915"/>
    <cellStyle name="Currency [0] 3 9" xfId="4916"/>
    <cellStyle name="Currency [0] 4" xfId="4917"/>
    <cellStyle name="Currency [0] 4 2" xfId="4918"/>
    <cellStyle name="Currency [0] 4 3" xfId="4919"/>
    <cellStyle name="Currency [0] 4 4" xfId="4920"/>
    <cellStyle name="Currency [0] 4 5" xfId="4921"/>
    <cellStyle name="Currency [0] 4 6" xfId="4922"/>
    <cellStyle name="Currency [0] 4 7" xfId="4923"/>
    <cellStyle name="Currency [0] 4 8" xfId="4924"/>
    <cellStyle name="Currency [0] 4 9" xfId="4925"/>
    <cellStyle name="Currency [0] 5" xfId="4926"/>
    <cellStyle name="Currency [0] 5 2" xfId="4927"/>
    <cellStyle name="Currency [0] 5 3" xfId="4928"/>
    <cellStyle name="Currency [0] 5 4" xfId="4929"/>
    <cellStyle name="Currency [0] 5 5" xfId="4930"/>
    <cellStyle name="Currency [0] 5 6" xfId="4931"/>
    <cellStyle name="Currency [0] 5 7" xfId="4932"/>
    <cellStyle name="Currency [0] 5 8" xfId="4933"/>
    <cellStyle name="Currency [0] 5 9" xfId="4934"/>
    <cellStyle name="Currency [0] 6" xfId="4935"/>
    <cellStyle name="Currency [0] 6 2" xfId="4936"/>
    <cellStyle name="Currency [0] 6 3" xfId="4937"/>
    <cellStyle name="Currency [0] 7" xfId="4938"/>
    <cellStyle name="Currency [0] 7 2" xfId="4939"/>
    <cellStyle name="Currency [0] 7 3" xfId="4940"/>
    <cellStyle name="Currency [0] 8" xfId="4941"/>
    <cellStyle name="Currency [0] 8 2" xfId="4942"/>
    <cellStyle name="Currency [0] 8 3" xfId="4943"/>
    <cellStyle name="Currency [0]_НВВ 2014 год  по заявкам" xfId="16021"/>
    <cellStyle name="Currency [00]" xfId="4944"/>
    <cellStyle name="Currency [1]" xfId="4945"/>
    <cellStyle name="Currency 0" xfId="4946"/>
    <cellStyle name="Currency 0 2" xfId="4947"/>
    <cellStyle name="Currency 2" xfId="4948"/>
    <cellStyle name="Currency 2 2" xfId="4949"/>
    <cellStyle name="Currency EN" xfId="4950"/>
    <cellStyle name="Currency EN 2" xfId="4951"/>
    <cellStyle name="Currency EN 3" xfId="4952"/>
    <cellStyle name="Currency RU" xfId="4953"/>
    <cellStyle name="Currency RU 2" xfId="4954"/>
    <cellStyle name="Currency RU 3" xfId="4955"/>
    <cellStyle name="Currency RU calc" xfId="4956"/>
    <cellStyle name="Currency RU calc 2" xfId="4957"/>
    <cellStyle name="Currency RU calc 2 2" xfId="4958"/>
    <cellStyle name="Currency RU calc 3" xfId="4959"/>
    <cellStyle name="Currency RU calc 3 2" xfId="4960"/>
    <cellStyle name="Currency RU calc 4" xfId="4961"/>
    <cellStyle name="Currency RU_CP-P (2)" xfId="4962"/>
    <cellStyle name="Currency_#6 Temps &amp; Contractors" xfId="4963"/>
    <cellStyle name="Currency0" xfId="4964"/>
    <cellStyle name="Currency0 2" xfId="4965"/>
    <cellStyle name="Currency0_НВВ 2014 год  по заявкам" xfId="16022"/>
    <cellStyle name="Currency2" xfId="4966"/>
    <cellStyle name="Currency2 2" xfId="4967"/>
    <cellStyle name="Data" xfId="4968"/>
    <cellStyle name="Data 2" xfId="4969"/>
    <cellStyle name="DataBold" xfId="4970"/>
    <cellStyle name="DataBold 2" xfId="4971"/>
    <cellStyle name="Date" xfId="4972"/>
    <cellStyle name="Date 10" xfId="4973"/>
    <cellStyle name="date 2" xfId="4974"/>
    <cellStyle name="Date 3" xfId="4975"/>
    <cellStyle name="date 3 2" xfId="4976"/>
    <cellStyle name="Date 4" xfId="4977"/>
    <cellStyle name="date 4 2" xfId="4978"/>
    <cellStyle name="Date 5" xfId="4979"/>
    <cellStyle name="Date 6" xfId="4980"/>
    <cellStyle name="Date 7" xfId="4981"/>
    <cellStyle name="Date 8" xfId="4982"/>
    <cellStyle name="Date 9" xfId="4983"/>
    <cellStyle name="Date Aligned" xfId="4984"/>
    <cellStyle name="Date Aligned 2" xfId="4985"/>
    <cellStyle name="Date EN" xfId="4986"/>
    <cellStyle name="Date RU" xfId="4987"/>
    <cellStyle name="Date Short" xfId="4988"/>
    <cellStyle name="Date_LRP Model (13.05.02)" xfId="4989"/>
    <cellStyle name="Dates" xfId="4990"/>
    <cellStyle name="Dec_0" xfId="4991"/>
    <cellStyle name="DELTA" xfId="4992"/>
    <cellStyle name="Dezimal [0]_Compiling Utility Macros" xfId="4993"/>
    <cellStyle name="Dezimal_Compiling Utility Macros" xfId="4994"/>
    <cellStyle name="DistributionType" xfId="4995"/>
    <cellStyle name="DistributionType 2" xfId="4996"/>
    <cellStyle name="Dollars" xfId="4997"/>
    <cellStyle name="done" xfId="4998"/>
    <cellStyle name="Dotted Line" xfId="4999"/>
    <cellStyle name="Dotted Line 2" xfId="5000"/>
    <cellStyle name="Double Accounting" xfId="5001"/>
    <cellStyle name="Double Accounting 2" xfId="5002"/>
    <cellStyle name="Dziesiêtny [0]_1" xfId="5003"/>
    <cellStyle name="Dziesiêtny_1" xfId="5004"/>
    <cellStyle name="E&amp;Y House" xfId="5005"/>
    <cellStyle name="E&amp;Y House 2" xfId="5006"/>
    <cellStyle name="E-mail" xfId="5007"/>
    <cellStyle name="E-mail 2" xfId="5008"/>
    <cellStyle name="E-mail 3" xfId="5009"/>
    <cellStyle name="E-mail_46EP.2011(v2.0)" xfId="5010"/>
    <cellStyle name="Emphasis 1" xfId="5011"/>
    <cellStyle name="Emphasis 1 2" xfId="5012"/>
    <cellStyle name="Emphasis 2" xfId="5013"/>
    <cellStyle name="Emphasis 2 2" xfId="5014"/>
    <cellStyle name="Emphasis 3" xfId="5015"/>
    <cellStyle name="Emphasis 3 2" xfId="5016"/>
    <cellStyle name="Enter Currency (0)" xfId="5017"/>
    <cellStyle name="Enter Currency (2)" xfId="5018"/>
    <cellStyle name="Enter Units (0)" xfId="5019"/>
    <cellStyle name="Enter Units (1)" xfId="5020"/>
    <cellStyle name="Enter Units (2)" xfId="5021"/>
    <cellStyle name="Euro" xfId="5022"/>
    <cellStyle name="Euro 2" xfId="5023"/>
    <cellStyle name="Euro 2 2" xfId="5024"/>
    <cellStyle name="Euro 3" xfId="5025"/>
    <cellStyle name="Euro_НВВ 2014 год  по заявкам" xfId="16023"/>
    <cellStyle name="ew" xfId="5026"/>
    <cellStyle name="Excel Built-in Normal" xfId="5027"/>
    <cellStyle name="Excel Built-in Normal 2" xfId="5028"/>
    <cellStyle name="Excel Built-in Normal 2 2" xfId="5029"/>
    <cellStyle name="Excel Built-in Normal 3" xfId="5030"/>
    <cellStyle name="Excel Built-in Normal_НВВ 2014 год  по заявкам" xfId="16024"/>
    <cellStyle name="Explanatory Text" xfId="5031"/>
    <cellStyle name="Explanatory Text 10" xfId="5032"/>
    <cellStyle name="Explanatory Text 11" xfId="5033"/>
    <cellStyle name="Explanatory Text 12" xfId="5034"/>
    <cellStyle name="Explanatory Text 13" xfId="5035"/>
    <cellStyle name="Explanatory Text 14" xfId="5036"/>
    <cellStyle name="Explanatory Text 2" xfId="5037"/>
    <cellStyle name="Explanatory Text 3" xfId="5038"/>
    <cellStyle name="Explanatory Text 4" xfId="5039"/>
    <cellStyle name="Explanatory Text 5" xfId="5040"/>
    <cellStyle name="Explanatory Text 6" xfId="5041"/>
    <cellStyle name="Explanatory Text 7" xfId="5042"/>
    <cellStyle name="Explanatory Text 8" xfId="5043"/>
    <cellStyle name="Explanatory Text 9" xfId="5044"/>
    <cellStyle name="Explanatory Text_НВВ 2014 год  по заявкам" xfId="16025"/>
    <cellStyle name="Ezres [0]_Document" xfId="5045"/>
    <cellStyle name="Ezres_Document" xfId="5046"/>
    <cellStyle name="F2" xfId="5047"/>
    <cellStyle name="F2 2" xfId="5048"/>
    <cellStyle name="F3" xfId="5049"/>
    <cellStyle name="F3 2" xfId="5050"/>
    <cellStyle name="F4" xfId="5051"/>
    <cellStyle name="F4 2" xfId="5052"/>
    <cellStyle name="F5" xfId="5053"/>
    <cellStyle name="F5 2" xfId="5054"/>
    <cellStyle name="F6" xfId="5055"/>
    <cellStyle name="F6 2" xfId="5056"/>
    <cellStyle name="F7" xfId="5057"/>
    <cellStyle name="F7 2" xfId="5058"/>
    <cellStyle name="F8" xfId="5059"/>
    <cellStyle name="F8 2" xfId="5060"/>
    <cellStyle name="fghdfhgvhgvhOR" xfId="5061"/>
    <cellStyle name="Fixed" xfId="5062"/>
    <cellStyle name="Fixed 2" xfId="5063"/>
    <cellStyle name="Fixed_НВВ 2014 год  по заявкам" xfId="16026"/>
    <cellStyle name="Flag" xfId="5064"/>
    <cellStyle name="Flag 2" xfId="5065"/>
    <cellStyle name="fo]_x000d__x000a_UserName=Murat Zelef_x000d__x000a_UserCompany=Bumerang_x000d__x000a__x000d__x000a_[File Paths]_x000d__x000a_WorkingDirectory=C:\EQUIS\DLWIN_x000d__x000a_DownLoader=C" xfId="5066"/>
    <cellStyle name="fo]_x000d__x000a_UserName=Murat Zelef_x000d__x000a_UserCompany=Bumerang_x000d__x000a__x000d__x000a_[File Paths]_x000d__x000a_WorkingDirectory=C:\EQUIS\DLWIN_x000d__x000a_DownLoader=C 2" xfId="5067"/>
    <cellStyle name="Followed Hyperlink" xfId="5068"/>
    <cellStyle name="Followed Hyperlink 2" xfId="5069"/>
    <cellStyle name="Followed Hyperlink 2 2" xfId="5070"/>
    <cellStyle name="Followed Hyperlink 3" xfId="5071"/>
    <cellStyle name="Followed Hyperlink_08-11-2000" xfId="5072"/>
    <cellStyle name="Fonts" xfId="5073"/>
    <cellStyle name="Fonts 2" xfId="5074"/>
    <cellStyle name="Fonts 2 2" xfId="5075"/>
    <cellStyle name="Fonts 2 2 2" xfId="5076"/>
    <cellStyle name="Fonts 2 3" xfId="5077"/>
    <cellStyle name="Fonts 2 3 2" xfId="5078"/>
    <cellStyle name="Fonts 2 4" xfId="5079"/>
    <cellStyle name="Fonts 2_Карта сбора НВВ РЭ 1 полугодие" xfId="5080"/>
    <cellStyle name="Fonts 3" xfId="5081"/>
    <cellStyle name="Fonts 3 2" xfId="5082"/>
    <cellStyle name="Fonts 3 2 2" xfId="5083"/>
    <cellStyle name="Fonts 3 3" xfId="5084"/>
    <cellStyle name="Fonts 3 3 2" xfId="5085"/>
    <cellStyle name="Fonts 3 4" xfId="5086"/>
    <cellStyle name="Fonts 3_Карта сбора НВВ РЭ 1 полугодие" xfId="5087"/>
    <cellStyle name="Fonts 4" xfId="5088"/>
    <cellStyle name="Fonts 4 2" xfId="5089"/>
    <cellStyle name="Fonts 5" xfId="5090"/>
    <cellStyle name="Fonts 5 2" xfId="5091"/>
    <cellStyle name="Fonts 6" xfId="5092"/>
    <cellStyle name="Fonts_Карта сбора НВВ РЭ 1 полугодие" xfId="5093"/>
    <cellStyle name="footer" xfId="5094"/>
    <cellStyle name="Footnote" xfId="5095"/>
    <cellStyle name="Footnote 2" xfId="5096"/>
    <cellStyle name="Footnotes" xfId="5097"/>
    <cellStyle name="Footnotes 2" xfId="5098"/>
    <cellStyle name="General_Ledger" xfId="5099"/>
    <cellStyle name="Good" xfId="5100"/>
    <cellStyle name="Good 10" xfId="5101"/>
    <cellStyle name="Good 11" xfId="5102"/>
    <cellStyle name="Good 12" xfId="5103"/>
    <cellStyle name="Good 13" xfId="5104"/>
    <cellStyle name="Good 14" xfId="5105"/>
    <cellStyle name="Good 2" xfId="5106"/>
    <cellStyle name="Good 2 2" xfId="5107"/>
    <cellStyle name="Good 3" xfId="5108"/>
    <cellStyle name="Good 4" xfId="5109"/>
    <cellStyle name="Good 5" xfId="5110"/>
    <cellStyle name="Good 6" xfId="5111"/>
    <cellStyle name="Good 7" xfId="5112"/>
    <cellStyle name="Good 8" xfId="5113"/>
    <cellStyle name="Good 9" xfId="5114"/>
    <cellStyle name="Good_НВВ 2014 год  по заявкам" xfId="16027"/>
    <cellStyle name="Green" xfId="5115"/>
    <cellStyle name="Grey" xfId="5116"/>
    <cellStyle name="Grey 2" xfId="5117"/>
    <cellStyle name="Group" xfId="5118"/>
    <cellStyle name="Group 2" xfId="5119"/>
    <cellStyle name="GroupNote" xfId="5120"/>
    <cellStyle name="GroupNote 2" xfId="5121"/>
    <cellStyle name="hard no" xfId="5122"/>
    <cellStyle name="hard no 2" xfId="5123"/>
    <cellStyle name="Hard Percent" xfId="5124"/>
    <cellStyle name="Hard Percent 2" xfId="5125"/>
    <cellStyle name="hardno" xfId="5126"/>
    <cellStyle name="Header" xfId="5127"/>
    <cellStyle name="Header 2" xfId="5128"/>
    <cellStyle name="Header 3" xfId="5129"/>
    <cellStyle name="Header1" xfId="5130"/>
    <cellStyle name="Header1 2" xfId="5131"/>
    <cellStyle name="Header1 2 2" xfId="5132"/>
    <cellStyle name="Header1 2 2 2" xfId="5133"/>
    <cellStyle name="Header1 2 3" xfId="5134"/>
    <cellStyle name="Header1 2 3 2" xfId="5135"/>
    <cellStyle name="Header1 2 4" xfId="5136"/>
    <cellStyle name="Header1 2_Карта сбора НВВ РЭ 1 полугодие" xfId="5137"/>
    <cellStyle name="Header1 3" xfId="5138"/>
    <cellStyle name="Header1 3 2" xfId="5139"/>
    <cellStyle name="Header1 3 2 2" xfId="5140"/>
    <cellStyle name="Header1 3 3" xfId="5141"/>
    <cellStyle name="Header1 3 3 2" xfId="5142"/>
    <cellStyle name="Header1 3 4" xfId="5143"/>
    <cellStyle name="Header1 3_Карта сбора НВВ РЭ 1 полугодие" xfId="5144"/>
    <cellStyle name="Header1 4" xfId="5145"/>
    <cellStyle name="Header1 5" xfId="5146"/>
    <cellStyle name="Header2" xfId="5147"/>
    <cellStyle name="Header2 2" xfId="5148"/>
    <cellStyle name="Header2 2 2" xfId="5149"/>
    <cellStyle name="Header2 2 2 2" xfId="5150"/>
    <cellStyle name="Header2 2 3" xfId="5151"/>
    <cellStyle name="Header2 2 3 2" xfId="5152"/>
    <cellStyle name="Header2 2 4" xfId="5153"/>
    <cellStyle name="Header2 3" xfId="5154"/>
    <cellStyle name="Header2 3 2" xfId="5155"/>
    <cellStyle name="Header2 3 2 2" xfId="5156"/>
    <cellStyle name="Header2 3 3" xfId="5157"/>
    <cellStyle name="Header2 3 3 2" xfId="5158"/>
    <cellStyle name="Header2 3 4" xfId="5159"/>
    <cellStyle name="Header2 4" xfId="5160"/>
    <cellStyle name="Header2 4 2" xfId="5161"/>
    <cellStyle name="Header2 4 2 2" xfId="5162"/>
    <cellStyle name="Header2 4 3" xfId="5163"/>
    <cellStyle name="Header2 5" xfId="5164"/>
    <cellStyle name="Header2 5 2" xfId="5165"/>
    <cellStyle name="Header2 6" xfId="5166"/>
    <cellStyle name="Header2_реестр объектов ЕНЭС" xfId="5167"/>
    <cellStyle name="Heading" xfId="5168"/>
    <cellStyle name="Heading 1" xfId="5169"/>
    <cellStyle name="Heading 1 1" xfId="5170"/>
    <cellStyle name="Heading 1 1 2" xfId="5171"/>
    <cellStyle name="Heading 1 10" xfId="5172"/>
    <cellStyle name="Heading 1 11" xfId="5173"/>
    <cellStyle name="Heading 1 12" xfId="5174"/>
    <cellStyle name="Heading 1 13" xfId="5175"/>
    <cellStyle name="Heading 1 14" xfId="5176"/>
    <cellStyle name="Heading 1 2" xfId="5177"/>
    <cellStyle name="Heading 1 2 2" xfId="5178"/>
    <cellStyle name="Heading 1 2 2 2" xfId="5179"/>
    <cellStyle name="Heading 1 2 3" xfId="5180"/>
    <cellStyle name="Heading 1 3" xfId="5181"/>
    <cellStyle name="Heading 1 3 2" xfId="5182"/>
    <cellStyle name="Heading 1 3 2 2" xfId="5183"/>
    <cellStyle name="Heading 1 4" xfId="5184"/>
    <cellStyle name="Heading 1 4 2" xfId="5185"/>
    <cellStyle name="Heading 1 5" xfId="5186"/>
    <cellStyle name="Heading 1 6" xfId="5187"/>
    <cellStyle name="Heading 1 7" xfId="5188"/>
    <cellStyle name="Heading 1 8" xfId="5189"/>
    <cellStyle name="Heading 1 9" xfId="5190"/>
    <cellStyle name="Heading 1_Xl0000026" xfId="5191"/>
    <cellStyle name="Heading 2" xfId="5192"/>
    <cellStyle name="Heading 2 10" xfId="5193"/>
    <cellStyle name="Heading 2 11" xfId="5194"/>
    <cellStyle name="Heading 2 12" xfId="5195"/>
    <cellStyle name="Heading 2 13" xfId="5196"/>
    <cellStyle name="Heading 2 14" xfId="5197"/>
    <cellStyle name="Heading 2 2" xfId="5198"/>
    <cellStyle name="Heading 2 2 2" xfId="5199"/>
    <cellStyle name="Heading 2 2 2 2" xfId="5200"/>
    <cellStyle name="Heading 2 2 3" xfId="5201"/>
    <cellStyle name="Heading 2 3" xfId="5202"/>
    <cellStyle name="Heading 2 4" xfId="5203"/>
    <cellStyle name="Heading 2 5" xfId="5204"/>
    <cellStyle name="Heading 2 6" xfId="5205"/>
    <cellStyle name="Heading 2 7" xfId="5206"/>
    <cellStyle name="Heading 2 8" xfId="5207"/>
    <cellStyle name="Heading 2 9" xfId="5208"/>
    <cellStyle name="Heading 2_Xl0000026" xfId="5209"/>
    <cellStyle name="Heading 3" xfId="5210"/>
    <cellStyle name="Heading 3 10" xfId="5211"/>
    <cellStyle name="Heading 3 11" xfId="5212"/>
    <cellStyle name="Heading 3 12" xfId="5213"/>
    <cellStyle name="Heading 3 13" xfId="5214"/>
    <cellStyle name="Heading 3 14" xfId="5215"/>
    <cellStyle name="Heading 3 2" xfId="5216"/>
    <cellStyle name="Heading 3 2 2" xfId="5217"/>
    <cellStyle name="Heading 3 2 3" xfId="5218"/>
    <cellStyle name="Heading 3 3" xfId="5219"/>
    <cellStyle name="Heading 3 3 2" xfId="5220"/>
    <cellStyle name="Heading 3 4" xfId="5221"/>
    <cellStyle name="Heading 3 5" xfId="5222"/>
    <cellStyle name="Heading 3 6" xfId="5223"/>
    <cellStyle name="Heading 3 7" xfId="5224"/>
    <cellStyle name="Heading 3 8" xfId="5225"/>
    <cellStyle name="Heading 3 9" xfId="5226"/>
    <cellStyle name="Heading 3_Xl0000026" xfId="5227"/>
    <cellStyle name="Heading 4" xfId="5228"/>
    <cellStyle name="Heading 4 10" xfId="5229"/>
    <cellStyle name="Heading 4 11" xfId="5230"/>
    <cellStyle name="Heading 4 12" xfId="5231"/>
    <cellStyle name="Heading 4 13" xfId="5232"/>
    <cellStyle name="Heading 4 14" xfId="5233"/>
    <cellStyle name="Heading 4 2" xfId="5234"/>
    <cellStyle name="Heading 4 2 2" xfId="5235"/>
    <cellStyle name="Heading 4 3" xfId="5236"/>
    <cellStyle name="Heading 4 4" xfId="5237"/>
    <cellStyle name="Heading 4 5" xfId="5238"/>
    <cellStyle name="Heading 4 6" xfId="5239"/>
    <cellStyle name="Heading 4 7" xfId="5240"/>
    <cellStyle name="Heading 4 8" xfId="5241"/>
    <cellStyle name="Heading 4 9" xfId="5242"/>
    <cellStyle name="Heading 4_НВВ 2014 год  по заявкам" xfId="16028"/>
    <cellStyle name="heading 5" xfId="5243"/>
    <cellStyle name="heading 5 2" xfId="5244"/>
    <cellStyle name="heading 5 2 2" xfId="5245"/>
    <cellStyle name="heading 5 3" xfId="5246"/>
    <cellStyle name="heading 6" xfId="5247"/>
    <cellStyle name="heading 6 2" xfId="5248"/>
    <cellStyle name="heading 6 2 2" xfId="5249"/>
    <cellStyle name="heading 6 3" xfId="5250"/>
    <cellStyle name="Heading 7" xfId="5251"/>
    <cellStyle name="heading_a2" xfId="5252"/>
    <cellStyle name="Heading1" xfId="5253"/>
    <cellStyle name="Heading1 2" xfId="5254"/>
    <cellStyle name="Heading2" xfId="5255"/>
    <cellStyle name="Heading2 2" xfId="5256"/>
    <cellStyle name="Heading2 3" xfId="5257"/>
    <cellStyle name="Heading2_46EP.2011(v2.0)" xfId="5258"/>
    <cellStyle name="Heading3" xfId="5259"/>
    <cellStyle name="Heading3 2" xfId="5260"/>
    <cellStyle name="Heading4" xfId="5261"/>
    <cellStyle name="Heading4 2" xfId="5262"/>
    <cellStyle name="Heading5" xfId="5263"/>
    <cellStyle name="Heading5 2" xfId="5264"/>
    <cellStyle name="Heading6" xfId="5265"/>
    <cellStyle name="Heading6 2" xfId="5266"/>
    <cellStyle name="HeadingS" xfId="5267"/>
    <cellStyle name="HeadingS 2" xfId="5268"/>
    <cellStyle name="HeadingS 2 2" xfId="5269"/>
    <cellStyle name="HeadingS 3" xfId="5270"/>
    <cellStyle name="HeadingS 3 2" xfId="5271"/>
    <cellStyle name="HeadingS 4" xfId="5272"/>
    <cellStyle name="Hidden" xfId="5273"/>
    <cellStyle name="Hidden 2" xfId="5274"/>
    <cellStyle name="Hidden 2 2" xfId="5275"/>
    <cellStyle name="Hidden 2 2 2" xfId="5276"/>
    <cellStyle name="Hidden 2 2_Карта сбора НВВ РЭ 1 полугодие" xfId="5277"/>
    <cellStyle name="Hidden 2 3" xfId="5278"/>
    <cellStyle name="Hidden 2 3 2" xfId="5279"/>
    <cellStyle name="Hidden 2 3_Карта сбора НВВ РЭ 1 полугодие" xfId="5280"/>
    <cellStyle name="Hidden 2 4" xfId="5281"/>
    <cellStyle name="Hidden 2 5" xfId="5282"/>
    <cellStyle name="Hidden 2_Карта сбора НВВ РЭ 1 полугодие" xfId="5283"/>
    <cellStyle name="Hidden 3" xfId="5284"/>
    <cellStyle name="Hidden 3 2" xfId="5285"/>
    <cellStyle name="Hidden 3 2 2" xfId="5286"/>
    <cellStyle name="Hidden 3 2_Карта сбора НВВ РЭ 1 полугодие" xfId="5287"/>
    <cellStyle name="Hidden 3 3" xfId="5288"/>
    <cellStyle name="Hidden 3 3 2" xfId="5289"/>
    <cellStyle name="Hidden 3 3_Карта сбора НВВ РЭ 1 полугодие" xfId="5290"/>
    <cellStyle name="Hidden 3 4" xfId="5291"/>
    <cellStyle name="Hidden 3_Карта сбора НВВ РЭ 1 полугодие" xfId="5292"/>
    <cellStyle name="Hidden 4" xfId="5293"/>
    <cellStyle name="Hidden 4 2" xfId="5294"/>
    <cellStyle name="Hidden 4_Карта сбора НВВ РЭ 1 полугодие" xfId="5295"/>
    <cellStyle name="Hidden 5" xfId="5296"/>
    <cellStyle name="Hidden 5 2" xfId="5297"/>
    <cellStyle name="Hidden 5_Карта сбора НВВ РЭ 1 полугодие" xfId="5298"/>
    <cellStyle name="Hidden 6" xfId="5299"/>
    <cellStyle name="Hidden_Карта сбора НВВ РЭ 1 полугодие" xfId="5300"/>
    <cellStyle name="Hide" xfId="5301"/>
    <cellStyle name="Horizontal" xfId="5302"/>
    <cellStyle name="Horizontal 2" xfId="5303"/>
    <cellStyle name="Hyperlink" xfId="5304"/>
    <cellStyle name="Hyperlink 2" xfId="5305"/>
    <cellStyle name="Hyperlink 2 2" xfId="5306"/>
    <cellStyle name="Hyperlink 3" xfId="5307"/>
    <cellStyle name="Hyperlink_08-11-2000" xfId="5308"/>
    <cellStyle name="I?ioaio" xfId="5309"/>
    <cellStyle name="I?ioaio 2" xfId="5310"/>
    <cellStyle name="Iau?iue" xfId="5311"/>
    <cellStyle name="Iau?iue 2" xfId="5312"/>
    <cellStyle name="Iau?iue_?iardu1999a" xfId="16263"/>
    <cellStyle name="Iau?iue1" xfId="5313"/>
    <cellStyle name="Iau?iue1 2" xfId="5314"/>
    <cellStyle name="Îáű÷íűé__FES" xfId="5315"/>
    <cellStyle name="Îáû÷íûé_cogs" xfId="5316"/>
    <cellStyle name="Îňęđűâŕâřŕ˙ń˙ ăčďĺđńńűëęŕ" xfId="5317"/>
    <cellStyle name="Îňęđűâŕâřŕ˙ń˙ ăčďĺđńńűëęŕ 2" xfId="5318"/>
    <cellStyle name="Îňęđűâŕâřŕ˙ń˙ ăčďĺđńńűëęŕ 2 2" xfId="5319"/>
    <cellStyle name="Îňęđűâŕâřŕ˙ń˙ ăčďĺđńńűëęŕ 3" xfId="5320"/>
    <cellStyle name="Îňęđűâŕâřŕ˙ń˙ ăčďĺđńńűëęŕ_НВВ 2014 год  по заявкам" xfId="16029"/>
    <cellStyle name="Info" xfId="5321"/>
    <cellStyle name="Info 2" xfId="5322"/>
    <cellStyle name="Info_Карта сбора НВВ РЭ 1 полугодие" xfId="5323"/>
    <cellStyle name="Input" xfId="5324"/>
    <cellStyle name="Input [yellow]" xfId="5325"/>
    <cellStyle name="Input [yellow] 2" xfId="5326"/>
    <cellStyle name="Input 10" xfId="5327"/>
    <cellStyle name="Input 10 2" xfId="5328"/>
    <cellStyle name="Input 11" xfId="5329"/>
    <cellStyle name="Input 11 2" xfId="5330"/>
    <cellStyle name="Input 12" xfId="5331"/>
    <cellStyle name="Input 12 2" xfId="5332"/>
    <cellStyle name="Input 13" xfId="5333"/>
    <cellStyle name="Input 13 2" xfId="5334"/>
    <cellStyle name="Input 14" xfId="5335"/>
    <cellStyle name="Input 14 2" xfId="5336"/>
    <cellStyle name="Input 15" xfId="5337"/>
    <cellStyle name="Input 2" xfId="5338"/>
    <cellStyle name="Input 2 2" xfId="5339"/>
    <cellStyle name="Input 2 2 2" xfId="5340"/>
    <cellStyle name="Input 2 2 2 2" xfId="5341"/>
    <cellStyle name="Input 2 2 3" xfId="5342"/>
    <cellStyle name="Input 2 3" xfId="5343"/>
    <cellStyle name="Input 2 3 2" xfId="5344"/>
    <cellStyle name="Input 2 4" xfId="5345"/>
    <cellStyle name="Input 3" xfId="5346"/>
    <cellStyle name="Input 3 2" xfId="5347"/>
    <cellStyle name="Input 3 2 2" xfId="5348"/>
    <cellStyle name="Input 3 2 2 2" xfId="5349"/>
    <cellStyle name="Input 3 2 3" xfId="5350"/>
    <cellStyle name="Input 3 3" xfId="5351"/>
    <cellStyle name="Input 3 3 2" xfId="5352"/>
    <cellStyle name="Input 3 4" xfId="5353"/>
    <cellStyle name="Input 4" xfId="5354"/>
    <cellStyle name="Input 4 2" xfId="5355"/>
    <cellStyle name="Input 4 2 2" xfId="5356"/>
    <cellStyle name="Input 4 2 2 2" xfId="5357"/>
    <cellStyle name="Input 4 2 3" xfId="5358"/>
    <cellStyle name="Input 4 3" xfId="5359"/>
    <cellStyle name="Input 4 3 2" xfId="5360"/>
    <cellStyle name="Input 4 4" xfId="5361"/>
    <cellStyle name="Input 5" xfId="5362"/>
    <cellStyle name="Input 5 2" xfId="5363"/>
    <cellStyle name="Input 5 2 2" xfId="5364"/>
    <cellStyle name="Input 5 3" xfId="5365"/>
    <cellStyle name="Input 5 3 2" xfId="5366"/>
    <cellStyle name="Input 5 4" xfId="5367"/>
    <cellStyle name="Input 6" xfId="5368"/>
    <cellStyle name="Input 6 2" xfId="5369"/>
    <cellStyle name="Input 6 2 2" xfId="5370"/>
    <cellStyle name="Input 6 3" xfId="5371"/>
    <cellStyle name="Input 6 3 2" xfId="5372"/>
    <cellStyle name="Input 6 4" xfId="5373"/>
    <cellStyle name="Input 7" xfId="5374"/>
    <cellStyle name="Input 7 2" xfId="5375"/>
    <cellStyle name="Input 7 2 2" xfId="5376"/>
    <cellStyle name="Input 7 3" xfId="5377"/>
    <cellStyle name="Input 7 3 2" xfId="5378"/>
    <cellStyle name="Input 7 4" xfId="5379"/>
    <cellStyle name="Input 8" xfId="5380"/>
    <cellStyle name="Input 8 2" xfId="5381"/>
    <cellStyle name="Input 8 2 2" xfId="5382"/>
    <cellStyle name="Input 8 3" xfId="5383"/>
    <cellStyle name="Input 9" xfId="5384"/>
    <cellStyle name="Input 9 2" xfId="5385"/>
    <cellStyle name="Input_Cell" xfId="5386"/>
    <cellStyle name="InputCurrency" xfId="5387"/>
    <cellStyle name="InputCurrency 2" xfId="5388"/>
    <cellStyle name="InputCurrency2" xfId="5389"/>
    <cellStyle name="InputCurrency2 2" xfId="5390"/>
    <cellStyle name="InputMultiple1" xfId="5391"/>
    <cellStyle name="InputMultiple1 2" xfId="5392"/>
    <cellStyle name="InputPercent1" xfId="5393"/>
    <cellStyle name="InputPercent1 2" xfId="5394"/>
    <cellStyle name="Inputs" xfId="5395"/>
    <cellStyle name="Inputs (const)" xfId="5396"/>
    <cellStyle name="Inputs (const) 2" xfId="5397"/>
    <cellStyle name="Inputs (const) 3" xfId="5398"/>
    <cellStyle name="Inputs (const)_46EP.2011(v2.0)" xfId="5399"/>
    <cellStyle name="Inputs 10" xfId="16264"/>
    <cellStyle name="Inputs 11" xfId="16265"/>
    <cellStyle name="Inputs 12" xfId="16266"/>
    <cellStyle name="Inputs 13" xfId="16267"/>
    <cellStyle name="Inputs 14" xfId="16268"/>
    <cellStyle name="Inputs 15" xfId="16269"/>
    <cellStyle name="Inputs 16" xfId="16270"/>
    <cellStyle name="Inputs 17" xfId="16271"/>
    <cellStyle name="Inputs 18" xfId="16272"/>
    <cellStyle name="Inputs 19" xfId="16273"/>
    <cellStyle name="Inputs 2" xfId="5400"/>
    <cellStyle name="Inputs 20" xfId="16274"/>
    <cellStyle name="Inputs 21" xfId="16275"/>
    <cellStyle name="Inputs 22" xfId="16276"/>
    <cellStyle name="Inputs 3" xfId="5401"/>
    <cellStyle name="Inputs 4" xfId="16277"/>
    <cellStyle name="Inputs 5" xfId="16278"/>
    <cellStyle name="Inputs 6" xfId="16279"/>
    <cellStyle name="Inputs 7" xfId="16280"/>
    <cellStyle name="Inputs 8" xfId="16281"/>
    <cellStyle name="Inputs 9" xfId="16282"/>
    <cellStyle name="Inputs Co" xfId="5402"/>
    <cellStyle name="Inputs_46EE.2011(v1.0)" xfId="5403"/>
    <cellStyle name="Ioe?uaaaoayny aeia?nnueea" xfId="5404"/>
    <cellStyle name="Ioe?uaaaoayny aeia?nnueea 2" xfId="5405"/>
    <cellStyle name="ISO" xfId="5406"/>
    <cellStyle name="ISO 2" xfId="5407"/>
    <cellStyle name="Just_Table" xfId="5408"/>
    <cellStyle name="Komma [0]_Arcen" xfId="5409"/>
    <cellStyle name="Komma_Arcen" xfId="5410"/>
    <cellStyle name="LeftTitle" xfId="5411"/>
    <cellStyle name="Level" xfId="5412"/>
    <cellStyle name="Level 2" xfId="5413"/>
    <cellStyle name="Link Currency (0)" xfId="5414"/>
    <cellStyle name="Link Currency (2)" xfId="5415"/>
    <cellStyle name="Link Units (0)" xfId="5416"/>
    <cellStyle name="Link Units (1)" xfId="5417"/>
    <cellStyle name="Link Units (2)" xfId="5418"/>
    <cellStyle name="Linked Cell" xfId="5419"/>
    <cellStyle name="Linked Cell 10" xfId="5420"/>
    <cellStyle name="Linked Cell 11" xfId="5421"/>
    <cellStyle name="Linked Cell 12" xfId="5422"/>
    <cellStyle name="Linked Cell 13" xfId="5423"/>
    <cellStyle name="Linked Cell 14" xfId="5424"/>
    <cellStyle name="Linked Cell 2" xfId="5425"/>
    <cellStyle name="Linked Cell 2 2" xfId="5426"/>
    <cellStyle name="Linked Cell 3" xfId="5427"/>
    <cellStyle name="Linked Cell 4" xfId="5428"/>
    <cellStyle name="Linked Cell 5" xfId="5429"/>
    <cellStyle name="Linked Cell 6" xfId="5430"/>
    <cellStyle name="Linked Cell 7" xfId="5431"/>
    <cellStyle name="Linked Cell 8" xfId="5432"/>
    <cellStyle name="Linked Cell 9" xfId="5433"/>
    <cellStyle name="Linked Cell_Xl0000026" xfId="5434"/>
    <cellStyle name="Matrix" xfId="5435"/>
    <cellStyle name="Matrix 2" xfId="5436"/>
    <cellStyle name="Millares [0]_RESULTS" xfId="5437"/>
    <cellStyle name="Millares_RESULTS" xfId="5438"/>
    <cellStyle name="Milliers [0]_BUDGET" xfId="5439"/>
    <cellStyle name="Milliers_BUDGET" xfId="5440"/>
    <cellStyle name="mnb" xfId="5441"/>
    <cellStyle name="mnb 2" xfId="5442"/>
    <cellStyle name="Moneda [0]_RESULTS" xfId="5443"/>
    <cellStyle name="Moneda_RESULTS" xfId="5444"/>
    <cellStyle name="Monétaire [0]_BUDGET" xfId="5445"/>
    <cellStyle name="Monétaire_BUDGET" xfId="5446"/>
    <cellStyle name="Multiple" xfId="5447"/>
    <cellStyle name="Multiple [0]" xfId="5448"/>
    <cellStyle name="Multiple [1]" xfId="5449"/>
    <cellStyle name="Multiple 10" xfId="16283"/>
    <cellStyle name="Multiple 11" xfId="16284"/>
    <cellStyle name="Multiple 12" xfId="16285"/>
    <cellStyle name="Multiple 13" xfId="16286"/>
    <cellStyle name="Multiple 14" xfId="16287"/>
    <cellStyle name="Multiple 15" xfId="16288"/>
    <cellStyle name="Multiple 16" xfId="16289"/>
    <cellStyle name="Multiple 17" xfId="16290"/>
    <cellStyle name="Multiple 18" xfId="16291"/>
    <cellStyle name="Multiple 19" xfId="16292"/>
    <cellStyle name="Multiple 2" xfId="16293"/>
    <cellStyle name="Multiple 20" xfId="16294"/>
    <cellStyle name="Multiple 21" xfId="16295"/>
    <cellStyle name="Multiple 3" xfId="16296"/>
    <cellStyle name="Multiple 4" xfId="16297"/>
    <cellStyle name="Multiple 5" xfId="16298"/>
    <cellStyle name="Multiple 6" xfId="16299"/>
    <cellStyle name="Multiple 7" xfId="16300"/>
    <cellStyle name="Multiple 8" xfId="16301"/>
    <cellStyle name="Multiple 9" xfId="16302"/>
    <cellStyle name="Multiple_1 Dec" xfId="5450"/>
    <cellStyle name="Multiple1" xfId="5451"/>
    <cellStyle name="Multiple1 2" xfId="5452"/>
    <cellStyle name="MultipleBelow" xfId="5453"/>
    <cellStyle name="MultipleBelow 2" xfId="5454"/>
    <cellStyle name="namber" xfId="5455"/>
    <cellStyle name="Neutral" xfId="5456"/>
    <cellStyle name="Neutral 10" xfId="5457"/>
    <cellStyle name="Neutral 11" xfId="5458"/>
    <cellStyle name="Neutral 12" xfId="5459"/>
    <cellStyle name="Neutral 13" xfId="5460"/>
    <cellStyle name="Neutral 14" xfId="5461"/>
    <cellStyle name="Neutral 2" xfId="5462"/>
    <cellStyle name="Neutral 2 2" xfId="5463"/>
    <cellStyle name="Neutral 3" xfId="5464"/>
    <cellStyle name="Neutral 4" xfId="5465"/>
    <cellStyle name="Neutral 5" xfId="5466"/>
    <cellStyle name="Neutral 6" xfId="5467"/>
    <cellStyle name="Neutral 7" xfId="5468"/>
    <cellStyle name="Neutral 8" xfId="5469"/>
    <cellStyle name="Neutral 9" xfId="5470"/>
    <cellStyle name="Neutral_НВВ 2014 год  по заявкам" xfId="16030"/>
    <cellStyle name="no dec" xfId="5471"/>
    <cellStyle name="No_Input" xfId="5472"/>
    <cellStyle name="Norma11l" xfId="5473"/>
    <cellStyle name="Norma11l 2" xfId="5474"/>
    <cellStyle name="normal" xfId="5475"/>
    <cellStyle name="Normal - Style1" xfId="5476"/>
    <cellStyle name="Normal - Style1 2" xfId="5477"/>
    <cellStyle name="Normal - Style1 2 2" xfId="5478"/>
    <cellStyle name="Normal - Style1 3" xfId="5479"/>
    <cellStyle name="Normal - Style1 3 2" xfId="5480"/>
    <cellStyle name="Normal - Style1 4" xfId="16303"/>
    <cellStyle name="normal 10" xfId="5481"/>
    <cellStyle name="normal 10 2" xfId="5482"/>
    <cellStyle name="Normal 11" xfId="5483"/>
    <cellStyle name="Normal 12" xfId="5484"/>
    <cellStyle name="Normal 13" xfId="5485"/>
    <cellStyle name="normal 14" xfId="5486"/>
    <cellStyle name="normal 15" xfId="5487"/>
    <cellStyle name="Normal 2" xfId="5488"/>
    <cellStyle name="Normal 2 2" xfId="5489"/>
    <cellStyle name="Normal 2 2 2" xfId="5490"/>
    <cellStyle name="Normal 2 3" xfId="5491"/>
    <cellStyle name="Normal 2 3 2" xfId="5492"/>
    <cellStyle name="Normal 2 4" xfId="5493"/>
    <cellStyle name="Normal 3" xfId="5494"/>
    <cellStyle name="Normal 3 2" xfId="5495"/>
    <cellStyle name="Normal 4" xfId="5496"/>
    <cellStyle name="Normal 4 2" xfId="5497"/>
    <cellStyle name="normal 5" xfId="5498"/>
    <cellStyle name="normal 5 2" xfId="5499"/>
    <cellStyle name="Normal 5 3" xfId="16304"/>
    <cellStyle name="normal 6" xfId="5500"/>
    <cellStyle name="normal 6 2" xfId="5501"/>
    <cellStyle name="normal 7" xfId="5502"/>
    <cellStyle name="normal 7 2" xfId="5503"/>
    <cellStyle name="normal 8" xfId="5504"/>
    <cellStyle name="normal 8 2" xfId="5505"/>
    <cellStyle name="normal 9" xfId="5506"/>
    <cellStyle name="normal 9 2" xfId="5507"/>
    <cellStyle name="Normal." xfId="5508"/>
    <cellStyle name="Normal. 2" xfId="5509"/>
    <cellStyle name="Normal_! Приложение_Сбор инфо" xfId="5510"/>
    <cellStyle name="Normál_1." xfId="5511"/>
    <cellStyle name="Normal_16" xfId="16305"/>
    <cellStyle name="Normál_VERZIOK" xfId="5512"/>
    <cellStyle name="Normal_баланс для заливки" xfId="5513"/>
    <cellStyle name="Normal1" xfId="5514"/>
    <cellStyle name="Normal1 2" xfId="5515"/>
    <cellStyle name="Normal1_НВВ 2014 год  по заявкам" xfId="16031"/>
    <cellStyle name="Normal2" xfId="5516"/>
    <cellStyle name="Normal2 2" xfId="5517"/>
    <cellStyle name="NormalGB" xfId="5518"/>
    <cellStyle name="NormalGB 2" xfId="5519"/>
    <cellStyle name="normální_Rozvaha - aktiva" xfId="5520"/>
    <cellStyle name="Normalny_0" xfId="5521"/>
    <cellStyle name="normбlnм_laroux" xfId="5522"/>
    <cellStyle name="normбlnн_laroux" xfId="5523"/>
    <cellStyle name="Note" xfId="5524"/>
    <cellStyle name="Note 10" xfId="5525"/>
    <cellStyle name="Note 11" xfId="5526"/>
    <cellStyle name="Note 12" xfId="5527"/>
    <cellStyle name="Note 13" xfId="5528"/>
    <cellStyle name="Note 14" xfId="5529"/>
    <cellStyle name="Note 2" xfId="5530"/>
    <cellStyle name="Note 2 2" xfId="5531"/>
    <cellStyle name="Note 2 2 2" xfId="5532"/>
    <cellStyle name="Note 2 2 2 2" xfId="5533"/>
    <cellStyle name="Note 2 2 3" xfId="5534"/>
    <cellStyle name="Note 2 3" xfId="5535"/>
    <cellStyle name="Note 2 3 2" xfId="5536"/>
    <cellStyle name="Note 2 4" xfId="5537"/>
    <cellStyle name="Note 3" xfId="5538"/>
    <cellStyle name="Note 3 2" xfId="5539"/>
    <cellStyle name="Note 3 2 2" xfId="5540"/>
    <cellStyle name="Note 3 2 2 2" xfId="5541"/>
    <cellStyle name="Note 3 2 3" xfId="5542"/>
    <cellStyle name="Note 3 3" xfId="5543"/>
    <cellStyle name="Note 3 3 2" xfId="5544"/>
    <cellStyle name="Note 3 4" xfId="5545"/>
    <cellStyle name="Note 4" xfId="5546"/>
    <cellStyle name="Note 4 2" xfId="5547"/>
    <cellStyle name="Note 4 2 2" xfId="16306"/>
    <cellStyle name="Note 4 3" xfId="16307"/>
    <cellStyle name="Note 4 4" xfId="16308"/>
    <cellStyle name="Note 5" xfId="5548"/>
    <cellStyle name="Note 5 2" xfId="5549"/>
    <cellStyle name="Note 5 2 2" xfId="5550"/>
    <cellStyle name="Note 5 3" xfId="5551"/>
    <cellStyle name="Note 6" xfId="5552"/>
    <cellStyle name="Note 6 2" xfId="5553"/>
    <cellStyle name="Note 7" xfId="5554"/>
    <cellStyle name="Note 8" xfId="5555"/>
    <cellStyle name="Note 9" xfId="5556"/>
    <cellStyle name="Note_Xl0000026" xfId="5557"/>
    <cellStyle name="number" xfId="5558"/>
    <cellStyle name="Nun??c [0]_Ecnn1" xfId="5559"/>
    <cellStyle name="Nun??c_Ecnn1" xfId="5560"/>
    <cellStyle name="Ôčíŕíńîâűé [0]_(ňŕá 3č)" xfId="5561"/>
    <cellStyle name="Ociriniaue [0]_5-C" xfId="5562"/>
    <cellStyle name="Ôčíŕíńîâűé_(ňŕá 3č)" xfId="5563"/>
    <cellStyle name="Ociriniaue_5-C" xfId="5564"/>
    <cellStyle name="Option" xfId="5565"/>
    <cellStyle name="Option 2" xfId="5566"/>
    <cellStyle name="OptionHeading" xfId="5567"/>
    <cellStyle name="OptionHeading 2" xfId="5568"/>
    <cellStyle name="OptionHeading2" xfId="5569"/>
    <cellStyle name="OptionHeading2 2" xfId="5570"/>
    <cellStyle name="Ouny?e" xfId="5571"/>
    <cellStyle name="Ouny?e [0]" xfId="5572"/>
    <cellStyle name="Ouny?e [0] 2" xfId="5573"/>
    <cellStyle name="Ouny?e 2" xfId="5574"/>
    <cellStyle name="Òûñÿ÷è [0]_cogs" xfId="5575"/>
    <cellStyle name="Òûñÿ÷è_cogs" xfId="5576"/>
    <cellStyle name="Output" xfId="5577"/>
    <cellStyle name="Output 10" xfId="5578"/>
    <cellStyle name="Output 11" xfId="5579"/>
    <cellStyle name="Output 12" xfId="5580"/>
    <cellStyle name="Output 13" xfId="5581"/>
    <cellStyle name="Output 14" xfId="5582"/>
    <cellStyle name="Output 2" xfId="5583"/>
    <cellStyle name="Output 2 2" xfId="5584"/>
    <cellStyle name="Output 2 2 2" xfId="5585"/>
    <cellStyle name="Output 2 2 2 2" xfId="5586"/>
    <cellStyle name="Output 2 2 3" xfId="5587"/>
    <cellStyle name="Output 2 3" xfId="5588"/>
    <cellStyle name="Output 2 3 2" xfId="5589"/>
    <cellStyle name="Output 2 4" xfId="5590"/>
    <cellStyle name="Output 3" xfId="5591"/>
    <cellStyle name="Output 3 2" xfId="5592"/>
    <cellStyle name="Output 3 2 2" xfId="5593"/>
    <cellStyle name="Output 3 2 2 2" xfId="5594"/>
    <cellStyle name="Output 3 2 3" xfId="5595"/>
    <cellStyle name="Output 3 3" xfId="5596"/>
    <cellStyle name="Output 3 3 2" xfId="5597"/>
    <cellStyle name="Output 3 4" xfId="5598"/>
    <cellStyle name="Output 4" xfId="5599"/>
    <cellStyle name="Output 4 2" xfId="5600"/>
    <cellStyle name="Output 4 2 2" xfId="5601"/>
    <cellStyle name="Output 4 2 2 2" xfId="5602"/>
    <cellStyle name="Output 4 2 3" xfId="5603"/>
    <cellStyle name="Output 4 3" xfId="5604"/>
    <cellStyle name="Output 4 3 2" xfId="5605"/>
    <cellStyle name="Output 4 4" xfId="5606"/>
    <cellStyle name="Output 5" xfId="5607"/>
    <cellStyle name="Output 5 2" xfId="5608"/>
    <cellStyle name="Output 5 2 2" xfId="5609"/>
    <cellStyle name="Output 5 3" xfId="5610"/>
    <cellStyle name="Output 6" xfId="5611"/>
    <cellStyle name="Output 6 2" xfId="5612"/>
    <cellStyle name="Output 7" xfId="5613"/>
    <cellStyle name="Output 8" xfId="5614"/>
    <cellStyle name="Output 9" xfId="5615"/>
    <cellStyle name="Output Amounts" xfId="5616"/>
    <cellStyle name="Output Column Headings" xfId="5617"/>
    <cellStyle name="Output Column Headings 2" xfId="5618"/>
    <cellStyle name="Output Line Items" xfId="5619"/>
    <cellStyle name="Output Line Items 2" xfId="5620"/>
    <cellStyle name="Output Report Heading" xfId="5621"/>
    <cellStyle name="Output Report Heading 2" xfId="5622"/>
    <cellStyle name="Output Report Title" xfId="5623"/>
    <cellStyle name="Output Report Title 2" xfId="5624"/>
    <cellStyle name="Output_Xl0000026" xfId="5625"/>
    <cellStyle name="Outputtitle" xfId="5626"/>
    <cellStyle name="Outputtitle 2" xfId="5627"/>
    <cellStyle name="Paaotsikko" xfId="5628"/>
    <cellStyle name="Paaotsikko 2" xfId="5629"/>
    <cellStyle name="Page Number" xfId="5630"/>
    <cellStyle name="PageHeading" xfId="5631"/>
    <cellStyle name="PageHeading 2" xfId="5632"/>
    <cellStyle name="pb_page_heading_LS" xfId="5633"/>
    <cellStyle name="Pénznem [0]_Document" xfId="5634"/>
    <cellStyle name="Pénznem_Document" xfId="5635"/>
    <cellStyle name="Percent [0]" xfId="5636"/>
    <cellStyle name="Percent [0] 2" xfId="5637"/>
    <cellStyle name="Percent [00]" xfId="5638"/>
    <cellStyle name="Percent [1]" xfId="5639"/>
    <cellStyle name="Percent [2]" xfId="5640"/>
    <cellStyle name="Percent [2] 2" xfId="5641"/>
    <cellStyle name="Percent [2] 3" xfId="5642"/>
    <cellStyle name="Percent 2" xfId="5643"/>
    <cellStyle name="Percent 2 2" xfId="16309"/>
    <cellStyle name="Percent 3" xfId="16310"/>
    <cellStyle name="Percent 3 2" xfId="16311"/>
    <cellStyle name="Percent 4" xfId="16312"/>
    <cellStyle name="Percent 6" xfId="16313"/>
    <cellStyle name="Percent_#6 Temps &amp; Contractors" xfId="5644"/>
    <cellStyle name="Percent1" xfId="5645"/>
    <cellStyle name="Percent1 2" xfId="5646"/>
    <cellStyle name="Piug" xfId="5647"/>
    <cellStyle name="Plug" xfId="5648"/>
    <cellStyle name="PrePop Currency (0)" xfId="5649"/>
    <cellStyle name="PrePop Currency (2)" xfId="5650"/>
    <cellStyle name="PrePop Units (0)" xfId="5651"/>
    <cellStyle name="PrePop Units (1)" xfId="5652"/>
    <cellStyle name="PrePop Units (2)" xfId="5653"/>
    <cellStyle name="Price" xfId="5654"/>
    <cellStyle name="Price 2" xfId="5655"/>
    <cellStyle name="Price_Body" xfId="5656"/>
    <cellStyle name="prochrek" xfId="5657"/>
    <cellStyle name="prochrek 2" xfId="5658"/>
    <cellStyle name="ProductClass" xfId="5659"/>
    <cellStyle name="ProductClass 2" xfId="5660"/>
    <cellStyle name="ProductType" xfId="5661"/>
    <cellStyle name="ProductType 2" xfId="5662"/>
    <cellStyle name="Protected" xfId="5663"/>
    <cellStyle name="Protected 2" xfId="5664"/>
    <cellStyle name="Pддotsikko" xfId="5665"/>
    <cellStyle name="Pддotsikko 2" xfId="5666"/>
    <cellStyle name="QTitle" xfId="5667"/>
    <cellStyle name="QTitle 2" xfId="5668"/>
    <cellStyle name="QTitle 2 2" xfId="5669"/>
    <cellStyle name="QTitle 2 2 2" xfId="5670"/>
    <cellStyle name="QTitle 2 3" xfId="5671"/>
    <cellStyle name="QTitle 2 3 2" xfId="5672"/>
    <cellStyle name="QTitle 2 4" xfId="5673"/>
    <cellStyle name="QTitle 2 5" xfId="5674"/>
    <cellStyle name="QTitle 3" xfId="5675"/>
    <cellStyle name="QTitle 3 2" xfId="5676"/>
    <cellStyle name="QTitle 3 2 2" xfId="5677"/>
    <cellStyle name="QTitle 3 3" xfId="5678"/>
    <cellStyle name="QTitle 3 3 2" xfId="5679"/>
    <cellStyle name="QTitle 3 4" xfId="5680"/>
    <cellStyle name="QTitle 4" xfId="5681"/>
    <cellStyle name="QTitle 4 2" xfId="5682"/>
    <cellStyle name="QTitle 5" xfId="5683"/>
    <cellStyle name="QTitle 5 2" xfId="5684"/>
    <cellStyle name="QTitle 6" xfId="5685"/>
    <cellStyle name="range" xfId="5686"/>
    <cellStyle name="range 2" xfId="5687"/>
    <cellStyle name="RebateValue" xfId="5688"/>
    <cellStyle name="RebateValue 2" xfId="5689"/>
    <cellStyle name="Red" xfId="5690"/>
    <cellStyle name="Red 2" xfId="5691"/>
    <cellStyle name="ResellerType" xfId="5692"/>
    <cellStyle name="ResellerType 2" xfId="5693"/>
    <cellStyle name="Result" xfId="5694"/>
    <cellStyle name="Result 2" xfId="5695"/>
    <cellStyle name="Result_Карта сбора НВВ РЭ 1 полугодие" xfId="5696"/>
    <cellStyle name="Result2" xfId="5697"/>
    <cellStyle name="S0" xfId="5698"/>
    <cellStyle name="S0 2" xfId="5699"/>
    <cellStyle name="S3_Лист4 (2)" xfId="5700"/>
    <cellStyle name="S7" xfId="5701"/>
    <cellStyle name="S7 2" xfId="5702"/>
    <cellStyle name="Salomon Logo" xfId="5703"/>
    <cellStyle name="Salomon Logo 2" xfId="5704"/>
    <cellStyle name="Salomon Logo 2 2" xfId="5705"/>
    <cellStyle name="Salomon Logo 2 2 2" xfId="5706"/>
    <cellStyle name="Salomon Logo 2 3" xfId="5707"/>
    <cellStyle name="Salomon Logo 2 3 2" xfId="5708"/>
    <cellStyle name="Salomon Logo 2 4" xfId="5709"/>
    <cellStyle name="Salomon Logo 2_Карта сбора НВВ РЭ 1 полугодие" xfId="5710"/>
    <cellStyle name="Salomon Logo 3" xfId="5711"/>
    <cellStyle name="Salomon Logo 3 2" xfId="5712"/>
    <cellStyle name="Salomon Logo 3 2 2" xfId="5713"/>
    <cellStyle name="Salomon Logo 3 3" xfId="5714"/>
    <cellStyle name="Salomon Logo 3 3 2" xfId="5715"/>
    <cellStyle name="Salomon Logo 3 4" xfId="5716"/>
    <cellStyle name="Salomon Logo 3_Карта сбора НВВ РЭ 1 полугодие" xfId="5717"/>
    <cellStyle name="Salomon Logo 4" xfId="5718"/>
    <cellStyle name="Salomon Logo 4 2" xfId="5719"/>
    <cellStyle name="Salomon Logo 5" xfId="5720"/>
    <cellStyle name="Salomon Logo 5 2" xfId="5721"/>
    <cellStyle name="Salomon Logo 6" xfId="5722"/>
    <cellStyle name="Salomon Logo_Карта сбора НВВ РЭ 1 полугодие" xfId="5723"/>
    <cellStyle name="Sample" xfId="5724"/>
    <cellStyle name="Sample 2" xfId="5725"/>
    <cellStyle name="SAPBEXaggData" xfId="5726"/>
    <cellStyle name="SAPBEXaggData 2" xfId="5727"/>
    <cellStyle name="SAPBEXaggData 2 2" xfId="5728"/>
    <cellStyle name="SAPBEXaggData 2 2 2" xfId="5729"/>
    <cellStyle name="SAPBEXaggData 2 2 2 2" xfId="5730"/>
    <cellStyle name="SAPBEXaggData 2 2 3" xfId="5731"/>
    <cellStyle name="SAPBEXaggData 2 3" xfId="5732"/>
    <cellStyle name="SAPBEXaggData 2 3 2" xfId="5733"/>
    <cellStyle name="SAPBEXaggData 2 4" xfId="5734"/>
    <cellStyle name="SAPBEXaggData 2 5" xfId="5735"/>
    <cellStyle name="SAPBEXaggData 2 6" xfId="5736"/>
    <cellStyle name="SAPBEXaggData 3" xfId="5737"/>
    <cellStyle name="SAPBEXaggData 3 2" xfId="5738"/>
    <cellStyle name="SAPBEXaggData 3 2 2" xfId="5739"/>
    <cellStyle name="SAPBEXaggData 3 2 2 2" xfId="5740"/>
    <cellStyle name="SAPBEXaggData 3 2 3" xfId="5741"/>
    <cellStyle name="SAPBEXaggData 3 3" xfId="5742"/>
    <cellStyle name="SAPBEXaggData 3 3 2" xfId="5743"/>
    <cellStyle name="SAPBEXaggData 3 4" xfId="5744"/>
    <cellStyle name="SAPBEXaggData 4" xfId="5745"/>
    <cellStyle name="SAPBEXaggData 4 2" xfId="5746"/>
    <cellStyle name="SAPBEXaggData 4 2 2" xfId="5747"/>
    <cellStyle name="SAPBEXaggData 4 3" xfId="5748"/>
    <cellStyle name="SAPBEXaggData 5" xfId="5749"/>
    <cellStyle name="SAPBEXaggData 5 2" xfId="5750"/>
    <cellStyle name="SAPBEXaggData 6" xfId="5751"/>
    <cellStyle name="SAPBEXaggData_НВВ 2014 год  по заявкам" xfId="16032"/>
    <cellStyle name="SAPBEXaggDataEmph" xfId="5752"/>
    <cellStyle name="SAPBEXaggDataEmph 2" xfId="5753"/>
    <cellStyle name="SAPBEXaggDataEmph 2 2" xfId="5754"/>
    <cellStyle name="SAPBEXaggDataEmph 2 2 2" xfId="5755"/>
    <cellStyle name="SAPBEXaggDataEmph 2 2 2 2" xfId="5756"/>
    <cellStyle name="SAPBEXaggDataEmph 2 2 3" xfId="5757"/>
    <cellStyle name="SAPBEXaggDataEmph 2 3" xfId="5758"/>
    <cellStyle name="SAPBEXaggDataEmph 2 3 2" xfId="5759"/>
    <cellStyle name="SAPBEXaggDataEmph 2 4" xfId="5760"/>
    <cellStyle name="SAPBEXaggDataEmph 2 5" xfId="5761"/>
    <cellStyle name="SAPBEXaggDataEmph 2 6" xfId="5762"/>
    <cellStyle name="SAPBEXaggDataEmph 3" xfId="5763"/>
    <cellStyle name="SAPBEXaggDataEmph 3 2" xfId="5764"/>
    <cellStyle name="SAPBEXaggDataEmph 3 2 2" xfId="5765"/>
    <cellStyle name="SAPBEXaggDataEmph 3 2 2 2" xfId="5766"/>
    <cellStyle name="SAPBEXaggDataEmph 3 2 3" xfId="5767"/>
    <cellStyle name="SAPBEXaggDataEmph 3 3" xfId="5768"/>
    <cellStyle name="SAPBEXaggDataEmph 3 3 2" xfId="5769"/>
    <cellStyle name="SAPBEXaggDataEmph 3 4" xfId="5770"/>
    <cellStyle name="SAPBEXaggDataEmph 4" xfId="5771"/>
    <cellStyle name="SAPBEXaggDataEmph 4 2" xfId="5772"/>
    <cellStyle name="SAPBEXaggDataEmph 4 2 2" xfId="5773"/>
    <cellStyle name="SAPBEXaggDataEmph 4 3" xfId="5774"/>
    <cellStyle name="SAPBEXaggDataEmph 5" xfId="5775"/>
    <cellStyle name="SAPBEXaggDataEmph 5 2" xfId="5776"/>
    <cellStyle name="SAPBEXaggDataEmph 6" xfId="5777"/>
    <cellStyle name="SAPBEXaggDataEmph_НВВ 2014 год  по заявкам" xfId="16033"/>
    <cellStyle name="SAPBEXaggItem" xfId="5778"/>
    <cellStyle name="SAPBEXaggItem 2" xfId="5779"/>
    <cellStyle name="SAPBEXaggItem 2 2" xfId="5780"/>
    <cellStyle name="SAPBEXaggItem 2 2 2" xfId="5781"/>
    <cellStyle name="SAPBEXaggItem 2 2 2 2" xfId="5782"/>
    <cellStyle name="SAPBEXaggItem 2 2 3" xfId="5783"/>
    <cellStyle name="SAPBEXaggItem 2 3" xfId="5784"/>
    <cellStyle name="SAPBEXaggItem 2 3 2" xfId="5785"/>
    <cellStyle name="SAPBEXaggItem 2 4" xfId="5786"/>
    <cellStyle name="SAPBEXaggItem 2 5" xfId="5787"/>
    <cellStyle name="SAPBEXaggItem 2 6" xfId="5788"/>
    <cellStyle name="SAPBEXaggItem 3" xfId="5789"/>
    <cellStyle name="SAPBEXaggItem 3 2" xfId="5790"/>
    <cellStyle name="SAPBEXaggItem 3 2 2" xfId="5791"/>
    <cellStyle name="SAPBEXaggItem 3 2 2 2" xfId="5792"/>
    <cellStyle name="SAPBEXaggItem 3 2 3" xfId="5793"/>
    <cellStyle name="SAPBEXaggItem 3 3" xfId="5794"/>
    <cellStyle name="SAPBEXaggItem 3 3 2" xfId="5795"/>
    <cellStyle name="SAPBEXaggItem 3 4" xfId="5796"/>
    <cellStyle name="SAPBEXaggItem 4" xfId="5797"/>
    <cellStyle name="SAPBEXaggItem 4 2" xfId="5798"/>
    <cellStyle name="SAPBEXaggItem 4 2 2" xfId="5799"/>
    <cellStyle name="SAPBEXaggItem 4 3" xfId="5800"/>
    <cellStyle name="SAPBEXaggItem 5" xfId="5801"/>
    <cellStyle name="SAPBEXaggItem 5 2" xfId="5802"/>
    <cellStyle name="SAPBEXaggItem 6" xfId="5803"/>
    <cellStyle name="SAPBEXaggItem_НВВ 2014 год  по заявкам" xfId="16034"/>
    <cellStyle name="SAPBEXaggItemX" xfId="5804"/>
    <cellStyle name="SAPBEXaggItemX 2" xfId="5805"/>
    <cellStyle name="SAPBEXaggItemX 2 2" xfId="5806"/>
    <cellStyle name="SAPBEXaggItemX 2 2 2" xfId="5807"/>
    <cellStyle name="SAPBEXaggItemX 2 2 2 2" xfId="5808"/>
    <cellStyle name="SAPBEXaggItemX 2 2 3" xfId="5809"/>
    <cellStyle name="SAPBEXaggItemX 2 3" xfId="5810"/>
    <cellStyle name="SAPBEXaggItemX 2 3 2" xfId="5811"/>
    <cellStyle name="SAPBEXaggItemX 2 4" xfId="5812"/>
    <cellStyle name="SAPBEXaggItemX 2 5" xfId="5813"/>
    <cellStyle name="SAPBEXaggItemX 2 6" xfId="5814"/>
    <cellStyle name="SAPBEXaggItemX 3" xfId="5815"/>
    <cellStyle name="SAPBEXaggItemX 3 2" xfId="5816"/>
    <cellStyle name="SAPBEXaggItemX 3 2 2" xfId="5817"/>
    <cellStyle name="SAPBEXaggItemX 3 2 2 2" xfId="5818"/>
    <cellStyle name="SAPBEXaggItemX 3 2 3" xfId="5819"/>
    <cellStyle name="SAPBEXaggItemX 3 3" xfId="5820"/>
    <cellStyle name="SAPBEXaggItemX 3 3 2" xfId="5821"/>
    <cellStyle name="SAPBEXaggItemX 3 4" xfId="5822"/>
    <cellStyle name="SAPBEXaggItemX 4" xfId="5823"/>
    <cellStyle name="SAPBEXaggItemX 4 2" xfId="5824"/>
    <cellStyle name="SAPBEXaggItemX 4 2 2" xfId="5825"/>
    <cellStyle name="SAPBEXaggItemX 4 3" xfId="5826"/>
    <cellStyle name="SAPBEXaggItemX 5" xfId="5827"/>
    <cellStyle name="SAPBEXaggItemX 5 2" xfId="5828"/>
    <cellStyle name="SAPBEXaggItemX 6" xfId="5829"/>
    <cellStyle name="SAPBEXaggItemX_НВВ 2014 год  по заявкам" xfId="16035"/>
    <cellStyle name="SAPBEXchaText" xfId="5830"/>
    <cellStyle name="SAPBEXchaText 2" xfId="5831"/>
    <cellStyle name="SAPBEXchaText 2 2" xfId="5832"/>
    <cellStyle name="SAPBEXchaText 2 2 2" xfId="5833"/>
    <cellStyle name="SAPBEXchaText 2 2 2 2" xfId="5834"/>
    <cellStyle name="SAPBEXchaText 2 2 3" xfId="5835"/>
    <cellStyle name="SAPBEXchaText 2 3" xfId="5836"/>
    <cellStyle name="SAPBEXchaText 2 3 2" xfId="5837"/>
    <cellStyle name="SAPBEXchaText 2 4" xfId="5838"/>
    <cellStyle name="SAPBEXchaText 2 5" xfId="5839"/>
    <cellStyle name="SAPBEXchaText 2 6" xfId="5840"/>
    <cellStyle name="SAPBEXchaText 3" xfId="5841"/>
    <cellStyle name="SAPBEXchaText 3 2" xfId="5842"/>
    <cellStyle name="SAPBEXchaText 3 2 2" xfId="5843"/>
    <cellStyle name="SAPBEXchaText 3 2 2 2" xfId="5844"/>
    <cellStyle name="SAPBEXchaText 3 2 3" xfId="5845"/>
    <cellStyle name="SAPBEXchaText 3 3" xfId="5846"/>
    <cellStyle name="SAPBEXchaText 3 3 2" xfId="5847"/>
    <cellStyle name="SAPBEXchaText 3 4" xfId="5848"/>
    <cellStyle name="SAPBEXchaText 4" xfId="5849"/>
    <cellStyle name="SAPBEXchaText 4 2" xfId="5850"/>
    <cellStyle name="SAPBEXchaText 4 2 2" xfId="5851"/>
    <cellStyle name="SAPBEXchaText 4 2 2 2" xfId="5852"/>
    <cellStyle name="SAPBEXchaText 4 2 3" xfId="5853"/>
    <cellStyle name="SAPBEXchaText 4 3" xfId="5854"/>
    <cellStyle name="SAPBEXchaText 4 3 2" xfId="5855"/>
    <cellStyle name="SAPBEXchaText 4 4" xfId="5856"/>
    <cellStyle name="SAPBEXchaText 5" xfId="5857"/>
    <cellStyle name="SAPBEXchaText 5 2" xfId="5858"/>
    <cellStyle name="SAPBEXchaText 5 2 2" xfId="5859"/>
    <cellStyle name="SAPBEXchaText 5 3" xfId="5860"/>
    <cellStyle name="SAPBEXchaText 6" xfId="5861"/>
    <cellStyle name="SAPBEXchaText 6 2" xfId="5862"/>
    <cellStyle name="SAPBEXchaText 7" xfId="5863"/>
    <cellStyle name="SAPBEXchaText_2. Приложение Доп материалы согласованияБП_БП" xfId="5864"/>
    <cellStyle name="SAPBEXexcBad7" xfId="5865"/>
    <cellStyle name="SAPBEXexcBad7 2" xfId="5866"/>
    <cellStyle name="SAPBEXexcBad7 2 2" xfId="5867"/>
    <cellStyle name="SAPBEXexcBad7 2 2 2" xfId="5868"/>
    <cellStyle name="SAPBEXexcBad7 2 2 2 2" xfId="5869"/>
    <cellStyle name="SAPBEXexcBad7 2 2 3" xfId="5870"/>
    <cellStyle name="SAPBEXexcBad7 2 3" xfId="5871"/>
    <cellStyle name="SAPBEXexcBad7 2 3 2" xfId="5872"/>
    <cellStyle name="SAPBEXexcBad7 2 4" xfId="5873"/>
    <cellStyle name="SAPBEXexcBad7 2 5" xfId="5874"/>
    <cellStyle name="SAPBEXexcBad7 2 6" xfId="5875"/>
    <cellStyle name="SAPBEXexcBad7 3" xfId="5876"/>
    <cellStyle name="SAPBEXexcBad7 3 2" xfId="5877"/>
    <cellStyle name="SAPBEXexcBad7 3 2 2" xfId="5878"/>
    <cellStyle name="SAPBEXexcBad7 3 2 2 2" xfId="5879"/>
    <cellStyle name="SAPBEXexcBad7 3 2 3" xfId="5880"/>
    <cellStyle name="SAPBEXexcBad7 3 3" xfId="5881"/>
    <cellStyle name="SAPBEXexcBad7 3 3 2" xfId="5882"/>
    <cellStyle name="SAPBEXexcBad7 3 4" xfId="5883"/>
    <cellStyle name="SAPBEXexcBad7 4" xfId="5884"/>
    <cellStyle name="SAPBEXexcBad7 4 2" xfId="5885"/>
    <cellStyle name="SAPBEXexcBad7 4 2 2" xfId="5886"/>
    <cellStyle name="SAPBEXexcBad7 4 3" xfId="5887"/>
    <cellStyle name="SAPBEXexcBad7 5" xfId="5888"/>
    <cellStyle name="SAPBEXexcBad7 5 2" xfId="5889"/>
    <cellStyle name="SAPBEXexcBad7 6" xfId="5890"/>
    <cellStyle name="SAPBEXexcBad7_НВВ 2014 год  по заявкам" xfId="16036"/>
    <cellStyle name="SAPBEXexcBad8" xfId="5891"/>
    <cellStyle name="SAPBEXexcBad8 2" xfId="5892"/>
    <cellStyle name="SAPBEXexcBad8 2 2" xfId="5893"/>
    <cellStyle name="SAPBEXexcBad8 2 2 2" xfId="5894"/>
    <cellStyle name="SAPBEXexcBad8 2 2 2 2" xfId="5895"/>
    <cellStyle name="SAPBEXexcBad8 2 2 3" xfId="5896"/>
    <cellStyle name="SAPBEXexcBad8 2 3" xfId="5897"/>
    <cellStyle name="SAPBEXexcBad8 2 3 2" xfId="5898"/>
    <cellStyle name="SAPBEXexcBad8 2 4" xfId="5899"/>
    <cellStyle name="SAPBEXexcBad8 2 5" xfId="5900"/>
    <cellStyle name="SAPBEXexcBad8 2 6" xfId="5901"/>
    <cellStyle name="SAPBEXexcBad8 3" xfId="5902"/>
    <cellStyle name="SAPBEXexcBad8 3 2" xfId="5903"/>
    <cellStyle name="SAPBEXexcBad8 3 2 2" xfId="5904"/>
    <cellStyle name="SAPBEXexcBad8 3 2 2 2" xfId="5905"/>
    <cellStyle name="SAPBEXexcBad8 3 2 3" xfId="5906"/>
    <cellStyle name="SAPBEXexcBad8 3 3" xfId="5907"/>
    <cellStyle name="SAPBEXexcBad8 3 3 2" xfId="5908"/>
    <cellStyle name="SAPBEXexcBad8 3 4" xfId="5909"/>
    <cellStyle name="SAPBEXexcBad8 4" xfId="5910"/>
    <cellStyle name="SAPBEXexcBad8 4 2" xfId="5911"/>
    <cellStyle name="SAPBEXexcBad8 4 2 2" xfId="5912"/>
    <cellStyle name="SAPBEXexcBad8 4 3" xfId="5913"/>
    <cellStyle name="SAPBEXexcBad8 5" xfId="5914"/>
    <cellStyle name="SAPBEXexcBad8 5 2" xfId="5915"/>
    <cellStyle name="SAPBEXexcBad8 6" xfId="5916"/>
    <cellStyle name="SAPBEXexcBad8_НВВ 2014 год  по заявкам" xfId="16037"/>
    <cellStyle name="SAPBEXexcBad9" xfId="5917"/>
    <cellStyle name="SAPBEXexcBad9 2" xfId="5918"/>
    <cellStyle name="SAPBEXexcBad9 2 2" xfId="5919"/>
    <cellStyle name="SAPBEXexcBad9 2 2 2" xfId="5920"/>
    <cellStyle name="SAPBEXexcBad9 2 2 2 2" xfId="5921"/>
    <cellStyle name="SAPBEXexcBad9 2 2 3" xfId="5922"/>
    <cellStyle name="SAPBEXexcBad9 2 3" xfId="5923"/>
    <cellStyle name="SAPBEXexcBad9 2 3 2" xfId="5924"/>
    <cellStyle name="SAPBEXexcBad9 2 4" xfId="5925"/>
    <cellStyle name="SAPBEXexcBad9 2 5" xfId="5926"/>
    <cellStyle name="SAPBEXexcBad9 2 6" xfId="5927"/>
    <cellStyle name="SAPBEXexcBad9 3" xfId="5928"/>
    <cellStyle name="SAPBEXexcBad9 3 2" xfId="5929"/>
    <cellStyle name="SAPBEXexcBad9 3 2 2" xfId="5930"/>
    <cellStyle name="SAPBEXexcBad9 3 2 2 2" xfId="5931"/>
    <cellStyle name="SAPBEXexcBad9 3 2 3" xfId="5932"/>
    <cellStyle name="SAPBEXexcBad9 3 3" xfId="5933"/>
    <cellStyle name="SAPBEXexcBad9 3 3 2" xfId="5934"/>
    <cellStyle name="SAPBEXexcBad9 3 4" xfId="5935"/>
    <cellStyle name="SAPBEXexcBad9 4" xfId="5936"/>
    <cellStyle name="SAPBEXexcBad9 4 2" xfId="5937"/>
    <cellStyle name="SAPBEXexcBad9 4 2 2" xfId="5938"/>
    <cellStyle name="SAPBEXexcBad9 4 3" xfId="5939"/>
    <cellStyle name="SAPBEXexcBad9 5" xfId="5940"/>
    <cellStyle name="SAPBEXexcBad9 5 2" xfId="5941"/>
    <cellStyle name="SAPBEXexcBad9 6" xfId="5942"/>
    <cellStyle name="SAPBEXexcBad9_НВВ 2014 год  по заявкам" xfId="16038"/>
    <cellStyle name="SAPBEXexcCritical4" xfId="5943"/>
    <cellStyle name="SAPBEXexcCritical4 2" xfId="5944"/>
    <cellStyle name="SAPBEXexcCritical4 2 2" xfId="5945"/>
    <cellStyle name="SAPBEXexcCritical4 2 2 2" xfId="5946"/>
    <cellStyle name="SAPBEXexcCritical4 2 2 2 2" xfId="5947"/>
    <cellStyle name="SAPBEXexcCritical4 2 2 3" xfId="5948"/>
    <cellStyle name="SAPBEXexcCritical4 2 3" xfId="5949"/>
    <cellStyle name="SAPBEXexcCritical4 2 3 2" xfId="5950"/>
    <cellStyle name="SAPBEXexcCritical4 2 4" xfId="5951"/>
    <cellStyle name="SAPBEXexcCritical4 2 5" xfId="5952"/>
    <cellStyle name="SAPBEXexcCritical4 2 6" xfId="5953"/>
    <cellStyle name="SAPBEXexcCritical4 3" xfId="5954"/>
    <cellStyle name="SAPBEXexcCritical4 3 2" xfId="5955"/>
    <cellStyle name="SAPBEXexcCritical4 3 2 2" xfId="5956"/>
    <cellStyle name="SAPBEXexcCritical4 3 2 2 2" xfId="5957"/>
    <cellStyle name="SAPBEXexcCritical4 3 2 3" xfId="5958"/>
    <cellStyle name="SAPBEXexcCritical4 3 3" xfId="5959"/>
    <cellStyle name="SAPBEXexcCritical4 3 3 2" xfId="5960"/>
    <cellStyle name="SAPBEXexcCritical4 3 4" xfId="5961"/>
    <cellStyle name="SAPBEXexcCritical4 4" xfId="5962"/>
    <cellStyle name="SAPBEXexcCritical4 4 2" xfId="5963"/>
    <cellStyle name="SAPBEXexcCritical4 4 2 2" xfId="5964"/>
    <cellStyle name="SAPBEXexcCritical4 4 3" xfId="5965"/>
    <cellStyle name="SAPBEXexcCritical4 5" xfId="5966"/>
    <cellStyle name="SAPBEXexcCritical4 5 2" xfId="5967"/>
    <cellStyle name="SAPBEXexcCritical4 6" xfId="5968"/>
    <cellStyle name="SAPBEXexcCritical4_НВВ 2014 год  по заявкам" xfId="16039"/>
    <cellStyle name="SAPBEXexcCritical5" xfId="5969"/>
    <cellStyle name="SAPBEXexcCritical5 2" xfId="5970"/>
    <cellStyle name="SAPBEXexcCritical5 2 2" xfId="5971"/>
    <cellStyle name="SAPBEXexcCritical5 2 2 2" xfId="5972"/>
    <cellStyle name="SAPBEXexcCritical5 2 2 2 2" xfId="5973"/>
    <cellStyle name="SAPBEXexcCritical5 2 2 3" xfId="5974"/>
    <cellStyle name="SAPBEXexcCritical5 2 3" xfId="5975"/>
    <cellStyle name="SAPBEXexcCritical5 2 3 2" xfId="5976"/>
    <cellStyle name="SAPBEXexcCritical5 2 4" xfId="5977"/>
    <cellStyle name="SAPBEXexcCritical5 2 5" xfId="5978"/>
    <cellStyle name="SAPBEXexcCritical5 2 6" xfId="5979"/>
    <cellStyle name="SAPBEXexcCritical5 3" xfId="5980"/>
    <cellStyle name="SAPBEXexcCritical5 3 2" xfId="5981"/>
    <cellStyle name="SAPBEXexcCritical5 3 2 2" xfId="5982"/>
    <cellStyle name="SAPBEXexcCritical5 3 2 2 2" xfId="5983"/>
    <cellStyle name="SAPBEXexcCritical5 3 2 3" xfId="5984"/>
    <cellStyle name="SAPBEXexcCritical5 3 3" xfId="5985"/>
    <cellStyle name="SAPBEXexcCritical5 3 3 2" xfId="5986"/>
    <cellStyle name="SAPBEXexcCritical5 3 4" xfId="5987"/>
    <cellStyle name="SAPBEXexcCritical5 4" xfId="5988"/>
    <cellStyle name="SAPBEXexcCritical5 4 2" xfId="5989"/>
    <cellStyle name="SAPBEXexcCritical5 4 2 2" xfId="5990"/>
    <cellStyle name="SAPBEXexcCritical5 4 3" xfId="5991"/>
    <cellStyle name="SAPBEXexcCritical5 5" xfId="5992"/>
    <cellStyle name="SAPBEXexcCritical5 5 2" xfId="5993"/>
    <cellStyle name="SAPBEXexcCritical5 6" xfId="5994"/>
    <cellStyle name="SAPBEXexcCritical5_НВВ 2014 год  по заявкам" xfId="16040"/>
    <cellStyle name="SAPBEXexcCritical6" xfId="5995"/>
    <cellStyle name="SAPBEXexcCritical6 2" xfId="5996"/>
    <cellStyle name="SAPBEXexcCritical6 2 2" xfId="5997"/>
    <cellStyle name="SAPBEXexcCritical6 2 2 2" xfId="5998"/>
    <cellStyle name="SAPBEXexcCritical6 2 2 2 2" xfId="5999"/>
    <cellStyle name="SAPBEXexcCritical6 2 2 3" xfId="6000"/>
    <cellStyle name="SAPBEXexcCritical6 2 3" xfId="6001"/>
    <cellStyle name="SAPBEXexcCritical6 2 3 2" xfId="6002"/>
    <cellStyle name="SAPBEXexcCritical6 2 4" xfId="6003"/>
    <cellStyle name="SAPBEXexcCritical6 2 5" xfId="6004"/>
    <cellStyle name="SAPBEXexcCritical6 2 6" xfId="6005"/>
    <cellStyle name="SAPBEXexcCritical6 3" xfId="6006"/>
    <cellStyle name="SAPBEXexcCritical6 3 2" xfId="6007"/>
    <cellStyle name="SAPBEXexcCritical6 3 2 2" xfId="6008"/>
    <cellStyle name="SAPBEXexcCritical6 3 2 2 2" xfId="6009"/>
    <cellStyle name="SAPBEXexcCritical6 3 2 3" xfId="6010"/>
    <cellStyle name="SAPBEXexcCritical6 3 3" xfId="6011"/>
    <cellStyle name="SAPBEXexcCritical6 3 3 2" xfId="6012"/>
    <cellStyle name="SAPBEXexcCritical6 3 4" xfId="6013"/>
    <cellStyle name="SAPBEXexcCritical6 4" xfId="6014"/>
    <cellStyle name="SAPBEXexcCritical6 4 2" xfId="6015"/>
    <cellStyle name="SAPBEXexcCritical6 4 2 2" xfId="6016"/>
    <cellStyle name="SAPBEXexcCritical6 4 3" xfId="6017"/>
    <cellStyle name="SAPBEXexcCritical6 5" xfId="6018"/>
    <cellStyle name="SAPBEXexcCritical6 5 2" xfId="6019"/>
    <cellStyle name="SAPBEXexcCritical6 6" xfId="6020"/>
    <cellStyle name="SAPBEXexcCritical6_НВВ 2014 год  по заявкам" xfId="16041"/>
    <cellStyle name="SAPBEXexcGood1" xfId="6021"/>
    <cellStyle name="SAPBEXexcGood1 2" xfId="6022"/>
    <cellStyle name="SAPBEXexcGood1 2 2" xfId="6023"/>
    <cellStyle name="SAPBEXexcGood1 2 2 2" xfId="6024"/>
    <cellStyle name="SAPBEXexcGood1 2 2 2 2" xfId="6025"/>
    <cellStyle name="SAPBEXexcGood1 2 2 3" xfId="6026"/>
    <cellStyle name="SAPBEXexcGood1 2 3" xfId="6027"/>
    <cellStyle name="SAPBEXexcGood1 2 3 2" xfId="6028"/>
    <cellStyle name="SAPBEXexcGood1 2 4" xfId="6029"/>
    <cellStyle name="SAPBEXexcGood1 2 5" xfId="6030"/>
    <cellStyle name="SAPBEXexcGood1 2 6" xfId="6031"/>
    <cellStyle name="SAPBEXexcGood1 3" xfId="6032"/>
    <cellStyle name="SAPBEXexcGood1 3 2" xfId="6033"/>
    <cellStyle name="SAPBEXexcGood1 3 2 2" xfId="6034"/>
    <cellStyle name="SAPBEXexcGood1 3 2 2 2" xfId="6035"/>
    <cellStyle name="SAPBEXexcGood1 3 2 3" xfId="6036"/>
    <cellStyle name="SAPBEXexcGood1 3 3" xfId="6037"/>
    <cellStyle name="SAPBEXexcGood1 3 3 2" xfId="6038"/>
    <cellStyle name="SAPBEXexcGood1 3 4" xfId="6039"/>
    <cellStyle name="SAPBEXexcGood1 4" xfId="6040"/>
    <cellStyle name="SAPBEXexcGood1 4 2" xfId="6041"/>
    <cellStyle name="SAPBEXexcGood1 4 2 2" xfId="6042"/>
    <cellStyle name="SAPBEXexcGood1 4 3" xfId="6043"/>
    <cellStyle name="SAPBEXexcGood1 5" xfId="6044"/>
    <cellStyle name="SAPBEXexcGood1 5 2" xfId="6045"/>
    <cellStyle name="SAPBEXexcGood1 6" xfId="6046"/>
    <cellStyle name="SAPBEXexcGood1_НВВ 2014 год  по заявкам" xfId="16042"/>
    <cellStyle name="SAPBEXexcGood2" xfId="6047"/>
    <cellStyle name="SAPBEXexcGood2 2" xfId="6048"/>
    <cellStyle name="SAPBEXexcGood2 2 2" xfId="6049"/>
    <cellStyle name="SAPBEXexcGood2 2 2 2" xfId="6050"/>
    <cellStyle name="SAPBEXexcGood2 2 2 2 2" xfId="6051"/>
    <cellStyle name="SAPBEXexcGood2 2 2 3" xfId="6052"/>
    <cellStyle name="SAPBEXexcGood2 2 3" xfId="6053"/>
    <cellStyle name="SAPBEXexcGood2 2 3 2" xfId="6054"/>
    <cellStyle name="SAPBEXexcGood2 2 4" xfId="6055"/>
    <cellStyle name="SAPBEXexcGood2 2 5" xfId="6056"/>
    <cellStyle name="SAPBEXexcGood2 2 6" xfId="6057"/>
    <cellStyle name="SAPBEXexcGood2 3" xfId="6058"/>
    <cellStyle name="SAPBEXexcGood2 3 2" xfId="6059"/>
    <cellStyle name="SAPBEXexcGood2 3 2 2" xfId="6060"/>
    <cellStyle name="SAPBEXexcGood2 3 2 2 2" xfId="6061"/>
    <cellStyle name="SAPBEXexcGood2 3 2 3" xfId="6062"/>
    <cellStyle name="SAPBEXexcGood2 3 3" xfId="6063"/>
    <cellStyle name="SAPBEXexcGood2 3 3 2" xfId="6064"/>
    <cellStyle name="SAPBEXexcGood2 3 4" xfId="6065"/>
    <cellStyle name="SAPBEXexcGood2 4" xfId="6066"/>
    <cellStyle name="SAPBEXexcGood2 4 2" xfId="6067"/>
    <cellStyle name="SAPBEXexcGood2 4 2 2" xfId="6068"/>
    <cellStyle name="SAPBEXexcGood2 4 3" xfId="6069"/>
    <cellStyle name="SAPBEXexcGood2 5" xfId="6070"/>
    <cellStyle name="SAPBEXexcGood2 5 2" xfId="6071"/>
    <cellStyle name="SAPBEXexcGood2 6" xfId="6072"/>
    <cellStyle name="SAPBEXexcGood2_НВВ 2014 год  по заявкам" xfId="16043"/>
    <cellStyle name="SAPBEXexcGood3" xfId="6073"/>
    <cellStyle name="SAPBEXexcGood3 2" xfId="6074"/>
    <cellStyle name="SAPBEXexcGood3 2 2" xfId="6075"/>
    <cellStyle name="SAPBEXexcGood3 2 2 2" xfId="6076"/>
    <cellStyle name="SAPBEXexcGood3 2 2 2 2" xfId="6077"/>
    <cellStyle name="SAPBEXexcGood3 2 2 3" xfId="6078"/>
    <cellStyle name="SAPBEXexcGood3 2 3" xfId="6079"/>
    <cellStyle name="SAPBEXexcGood3 2 3 2" xfId="6080"/>
    <cellStyle name="SAPBEXexcGood3 2 4" xfId="6081"/>
    <cellStyle name="SAPBEXexcGood3 2 5" xfId="6082"/>
    <cellStyle name="SAPBEXexcGood3 2 6" xfId="6083"/>
    <cellStyle name="SAPBEXexcGood3 3" xfId="6084"/>
    <cellStyle name="SAPBEXexcGood3 3 2" xfId="6085"/>
    <cellStyle name="SAPBEXexcGood3 3 2 2" xfId="6086"/>
    <cellStyle name="SAPBEXexcGood3 3 2 2 2" xfId="6087"/>
    <cellStyle name="SAPBEXexcGood3 3 2 3" xfId="6088"/>
    <cellStyle name="SAPBEXexcGood3 3 3" xfId="6089"/>
    <cellStyle name="SAPBEXexcGood3 3 3 2" xfId="6090"/>
    <cellStyle name="SAPBEXexcGood3 3 4" xfId="6091"/>
    <cellStyle name="SAPBEXexcGood3 4" xfId="6092"/>
    <cellStyle name="SAPBEXexcGood3 4 2" xfId="6093"/>
    <cellStyle name="SAPBEXexcGood3 4 2 2" xfId="6094"/>
    <cellStyle name="SAPBEXexcGood3 4 3" xfId="6095"/>
    <cellStyle name="SAPBEXexcGood3 5" xfId="6096"/>
    <cellStyle name="SAPBEXexcGood3 5 2" xfId="6097"/>
    <cellStyle name="SAPBEXexcGood3 6" xfId="6098"/>
    <cellStyle name="SAPBEXexcGood3_НВВ 2014 год  по заявкам" xfId="16044"/>
    <cellStyle name="SAPBEXfilterDrill" xfId="6099"/>
    <cellStyle name="SAPBEXfilterDrill 2" xfId="6100"/>
    <cellStyle name="SAPBEXfilterDrill 2 2" xfId="6101"/>
    <cellStyle name="SAPBEXfilterDrill 2 2 2" xfId="6102"/>
    <cellStyle name="SAPBEXfilterDrill 2 2 2 2" xfId="6103"/>
    <cellStyle name="SAPBEXfilterDrill 2 2 3" xfId="6104"/>
    <cellStyle name="SAPBEXfilterDrill 2 3" xfId="6105"/>
    <cellStyle name="SAPBEXfilterDrill 2 3 2" xfId="6106"/>
    <cellStyle name="SAPBEXfilterDrill 2 4" xfId="6107"/>
    <cellStyle name="SAPBEXfilterDrill 2 5" xfId="6108"/>
    <cellStyle name="SAPBEXfilterDrill 2 6" xfId="6109"/>
    <cellStyle name="SAPBEXfilterDrill 3" xfId="6110"/>
    <cellStyle name="SAPBEXfilterDrill 3 2" xfId="6111"/>
    <cellStyle name="SAPBEXfilterDrill 3 2 2" xfId="6112"/>
    <cellStyle name="SAPBEXfilterDrill 3 2 2 2" xfId="6113"/>
    <cellStyle name="SAPBEXfilterDrill 3 2 3" xfId="6114"/>
    <cellStyle name="SAPBEXfilterDrill 3 3" xfId="6115"/>
    <cellStyle name="SAPBEXfilterDrill 3 3 2" xfId="6116"/>
    <cellStyle name="SAPBEXfilterDrill 3 4" xfId="6117"/>
    <cellStyle name="SAPBEXfilterDrill 4" xfId="6118"/>
    <cellStyle name="SAPBEXfilterDrill 4 2" xfId="6119"/>
    <cellStyle name="SAPBEXfilterDrill 4 2 2" xfId="6120"/>
    <cellStyle name="SAPBEXfilterDrill 4 3" xfId="6121"/>
    <cellStyle name="SAPBEXfilterDrill 5" xfId="6122"/>
    <cellStyle name="SAPBEXfilterDrill 5 2" xfId="6123"/>
    <cellStyle name="SAPBEXfilterDrill 6" xfId="6124"/>
    <cellStyle name="SAPBEXfilterDrill_НВВ 2014 год  по заявкам" xfId="16045"/>
    <cellStyle name="SAPBEXfilterItem" xfId="6125"/>
    <cellStyle name="SAPBEXfilterItem 2" xfId="6126"/>
    <cellStyle name="SAPBEXfilterItem 2 2" xfId="6127"/>
    <cellStyle name="SAPBEXfilterItem 2 2 2" xfId="6128"/>
    <cellStyle name="SAPBEXfilterItem 2 3" xfId="6129"/>
    <cellStyle name="SAPBEXfilterItem 2 3 2" xfId="6130"/>
    <cellStyle name="SAPBEXfilterItem 2 4" xfId="6131"/>
    <cellStyle name="SAPBEXfilterItem 3" xfId="6132"/>
    <cellStyle name="SAPBEXfilterItem 3 2" xfId="6133"/>
    <cellStyle name="SAPBEXfilterItem 3 2 2" xfId="6134"/>
    <cellStyle name="SAPBEXfilterItem 3 3" xfId="6135"/>
    <cellStyle name="SAPBEXfilterItem 3 3 2" xfId="6136"/>
    <cellStyle name="SAPBEXfilterItem 3 4" xfId="6137"/>
    <cellStyle name="SAPBEXfilterItem 4" xfId="6138"/>
    <cellStyle name="SAPBEXfilterItem 4 2" xfId="6139"/>
    <cellStyle name="SAPBEXfilterItem 5" xfId="6140"/>
    <cellStyle name="SAPBEXfilterItem 5 2" xfId="6141"/>
    <cellStyle name="SAPBEXfilterItem 6" xfId="6142"/>
    <cellStyle name="SAPBEXfilterItem_НВВ 2014 год  по заявкам" xfId="16046"/>
    <cellStyle name="SAPBEXfilterText" xfId="6143"/>
    <cellStyle name="SAPBEXfilterText 2" xfId="6144"/>
    <cellStyle name="SAPBEXfilterText_НВВ 2014 год  по заявкам" xfId="16047"/>
    <cellStyle name="SAPBEXformats" xfId="6145"/>
    <cellStyle name="SAPBEXformats 2" xfId="6146"/>
    <cellStyle name="SAPBEXformats 2 2" xfId="6147"/>
    <cellStyle name="SAPBEXformats 2 2 2" xfId="6148"/>
    <cellStyle name="SAPBEXformats 2 2 2 2" xfId="6149"/>
    <cellStyle name="SAPBEXformats 2 2 3" xfId="6150"/>
    <cellStyle name="SAPBEXformats 2 3" xfId="6151"/>
    <cellStyle name="SAPBEXformats 2 3 2" xfId="6152"/>
    <cellStyle name="SAPBEXformats 2 4" xfId="6153"/>
    <cellStyle name="SAPBEXformats 2 5" xfId="6154"/>
    <cellStyle name="SAPBEXformats 2 6" xfId="6155"/>
    <cellStyle name="SAPBEXformats 3" xfId="6156"/>
    <cellStyle name="SAPBEXformats 3 2" xfId="6157"/>
    <cellStyle name="SAPBEXformats 3 2 2" xfId="6158"/>
    <cellStyle name="SAPBEXformats 3 2 2 2" xfId="6159"/>
    <cellStyle name="SAPBEXformats 3 2 3" xfId="6160"/>
    <cellStyle name="SAPBEXformats 3 3" xfId="6161"/>
    <cellStyle name="SAPBEXformats 3 3 2" xfId="6162"/>
    <cellStyle name="SAPBEXformats 3 4" xfId="6163"/>
    <cellStyle name="SAPBEXformats 4" xfId="6164"/>
    <cellStyle name="SAPBEXformats 4 2" xfId="6165"/>
    <cellStyle name="SAPBEXformats 4 2 2" xfId="6166"/>
    <cellStyle name="SAPBEXformats 4 2 2 2" xfId="6167"/>
    <cellStyle name="SAPBEXformats 4 2 3" xfId="6168"/>
    <cellStyle name="SAPBEXformats 4 3" xfId="6169"/>
    <cellStyle name="SAPBEXformats 4 3 2" xfId="6170"/>
    <cellStyle name="SAPBEXformats 4 4" xfId="6171"/>
    <cellStyle name="SAPBEXformats 5" xfId="6172"/>
    <cellStyle name="SAPBEXformats 5 2" xfId="6173"/>
    <cellStyle name="SAPBEXformats 5 2 2" xfId="6174"/>
    <cellStyle name="SAPBEXformats 5 3" xfId="6175"/>
    <cellStyle name="SAPBEXformats 6" xfId="6176"/>
    <cellStyle name="SAPBEXformats 6 2" xfId="6177"/>
    <cellStyle name="SAPBEXformats 7" xfId="6178"/>
    <cellStyle name="SAPBEXformats_2. Приложение Доп материалы согласованияБП_БП" xfId="6179"/>
    <cellStyle name="SAPBEXheaderItem" xfId="6180"/>
    <cellStyle name="SAPBEXheaderItem 2" xfId="6181"/>
    <cellStyle name="SAPBEXheaderItem 2 2" xfId="6182"/>
    <cellStyle name="SAPBEXheaderItem 2 2 2" xfId="6183"/>
    <cellStyle name="SAPBEXheaderItem 2 2 2 2" xfId="6184"/>
    <cellStyle name="SAPBEXheaderItem 2 2 3" xfId="6185"/>
    <cellStyle name="SAPBEXheaderItem 2 3" xfId="6186"/>
    <cellStyle name="SAPBEXheaderItem 2 3 2" xfId="6187"/>
    <cellStyle name="SAPBEXheaderItem 2 4" xfId="6188"/>
    <cellStyle name="SAPBEXheaderItem 2 5" xfId="6189"/>
    <cellStyle name="SAPBEXheaderItem 2 6" xfId="6190"/>
    <cellStyle name="SAPBEXheaderItem 3" xfId="6191"/>
    <cellStyle name="SAPBEXheaderItem 3 2" xfId="6192"/>
    <cellStyle name="SAPBEXheaderItem 3 2 2" xfId="6193"/>
    <cellStyle name="SAPBEXheaderItem 3 2 2 2" xfId="6194"/>
    <cellStyle name="SAPBEXheaderItem 3 2 3" xfId="6195"/>
    <cellStyle name="SAPBEXheaderItem 3 3" xfId="6196"/>
    <cellStyle name="SAPBEXheaderItem 3 3 2" xfId="6197"/>
    <cellStyle name="SAPBEXheaderItem 3 4" xfId="6198"/>
    <cellStyle name="SAPBEXheaderItem 4" xfId="6199"/>
    <cellStyle name="SAPBEXheaderItem 4 2" xfId="6200"/>
    <cellStyle name="SAPBEXheaderItem 4 2 2" xfId="6201"/>
    <cellStyle name="SAPBEXheaderItem 4 3" xfId="6202"/>
    <cellStyle name="SAPBEXheaderItem 5" xfId="6203"/>
    <cellStyle name="SAPBEXheaderItem 5 2" xfId="6204"/>
    <cellStyle name="SAPBEXheaderItem 6" xfId="6205"/>
    <cellStyle name="SAPBEXheaderItem_НВВ 2014 год  по заявкам" xfId="16048"/>
    <cellStyle name="SAPBEXheaderText" xfId="6206"/>
    <cellStyle name="SAPBEXheaderText 2" xfId="6207"/>
    <cellStyle name="SAPBEXheaderText 2 2" xfId="6208"/>
    <cellStyle name="SAPBEXheaderText 2 2 2" xfId="6209"/>
    <cellStyle name="SAPBEXheaderText 2 2 2 2" xfId="6210"/>
    <cellStyle name="SAPBEXheaderText 2 2 3" xfId="6211"/>
    <cellStyle name="SAPBEXheaderText 2 3" xfId="6212"/>
    <cellStyle name="SAPBEXheaderText 2 3 2" xfId="6213"/>
    <cellStyle name="SAPBEXheaderText 2 4" xfId="6214"/>
    <cellStyle name="SAPBEXheaderText 2 5" xfId="6215"/>
    <cellStyle name="SAPBEXheaderText 2 6" xfId="6216"/>
    <cellStyle name="SAPBEXheaderText 3" xfId="6217"/>
    <cellStyle name="SAPBEXheaderText 3 2" xfId="6218"/>
    <cellStyle name="SAPBEXheaderText 3 2 2" xfId="6219"/>
    <cellStyle name="SAPBEXheaderText 3 2 2 2" xfId="6220"/>
    <cellStyle name="SAPBEXheaderText 3 2 3" xfId="6221"/>
    <cellStyle name="SAPBEXheaderText 3 3" xfId="6222"/>
    <cellStyle name="SAPBEXheaderText 3 3 2" xfId="6223"/>
    <cellStyle name="SAPBEXheaderText 3 4" xfId="6224"/>
    <cellStyle name="SAPBEXheaderText 4" xfId="6225"/>
    <cellStyle name="SAPBEXheaderText 4 2" xfId="6226"/>
    <cellStyle name="SAPBEXheaderText 4 2 2" xfId="6227"/>
    <cellStyle name="SAPBEXheaderText 4 3" xfId="6228"/>
    <cellStyle name="SAPBEXheaderText 5" xfId="6229"/>
    <cellStyle name="SAPBEXheaderText 5 2" xfId="6230"/>
    <cellStyle name="SAPBEXheaderText 6" xfId="6231"/>
    <cellStyle name="SAPBEXheaderText_НВВ 2014 год  по заявкам" xfId="16049"/>
    <cellStyle name="SAPBEXHLevel0" xfId="6232"/>
    <cellStyle name="SAPBEXHLevel0 2" xfId="6233"/>
    <cellStyle name="SAPBEXHLevel0 2 2" xfId="6234"/>
    <cellStyle name="SAPBEXHLevel0 2 2 2" xfId="6235"/>
    <cellStyle name="SAPBEXHLevel0 2 2 2 2" xfId="6236"/>
    <cellStyle name="SAPBEXHLevel0 2 2 3" xfId="6237"/>
    <cellStyle name="SAPBEXHLevel0 2 3" xfId="6238"/>
    <cellStyle name="SAPBEXHLevel0 2 3 2" xfId="6239"/>
    <cellStyle name="SAPBEXHLevel0 2 4" xfId="6240"/>
    <cellStyle name="SAPBEXHLevel0 2 5" xfId="6241"/>
    <cellStyle name="SAPBEXHLevel0 2 6" xfId="6242"/>
    <cellStyle name="SAPBEXHLevel0 3" xfId="6243"/>
    <cellStyle name="SAPBEXHLevel0 3 2" xfId="6244"/>
    <cellStyle name="SAPBEXHLevel0 3 2 2" xfId="6245"/>
    <cellStyle name="SAPBEXHLevel0 3 2 2 2" xfId="6246"/>
    <cellStyle name="SAPBEXHLevel0 3 2 3" xfId="6247"/>
    <cellStyle name="SAPBEXHLevel0 3 3" xfId="6248"/>
    <cellStyle name="SAPBEXHLevel0 3 3 2" xfId="6249"/>
    <cellStyle name="SAPBEXHLevel0 3 4" xfId="6250"/>
    <cellStyle name="SAPBEXHLevel0 4" xfId="6251"/>
    <cellStyle name="SAPBEXHLevel0 4 2" xfId="6252"/>
    <cellStyle name="SAPBEXHLevel0 4 2 2" xfId="6253"/>
    <cellStyle name="SAPBEXHLevel0 4 2 2 2" xfId="6254"/>
    <cellStyle name="SAPBEXHLevel0 4 2 3" xfId="6255"/>
    <cellStyle name="SAPBEXHLevel0 4 3" xfId="6256"/>
    <cellStyle name="SAPBEXHLevel0 4 3 2" xfId="6257"/>
    <cellStyle name="SAPBEXHLevel0 4 4" xfId="6258"/>
    <cellStyle name="SAPBEXHLevel0 5" xfId="6259"/>
    <cellStyle name="SAPBEXHLevel0 5 2" xfId="6260"/>
    <cellStyle name="SAPBEXHLevel0 5 2 2" xfId="6261"/>
    <cellStyle name="SAPBEXHLevel0 5 3" xfId="6262"/>
    <cellStyle name="SAPBEXHLevel0 6" xfId="6263"/>
    <cellStyle name="SAPBEXHLevel0 6 2" xfId="6264"/>
    <cellStyle name="SAPBEXHLevel0 7" xfId="6265"/>
    <cellStyle name="SAPBEXHLevel0_2. Приложение Доп материалы согласованияБП_БП" xfId="6266"/>
    <cellStyle name="SAPBEXHLevel0X" xfId="6267"/>
    <cellStyle name="SAPBEXHLevel0X 2" xfId="6268"/>
    <cellStyle name="SAPBEXHLevel0X 2 2" xfId="6269"/>
    <cellStyle name="SAPBEXHLevel0X 2 2 2" xfId="6270"/>
    <cellStyle name="SAPBEXHLevel0X 2 2 2 2" xfId="6271"/>
    <cellStyle name="SAPBEXHLevel0X 2 2 3" xfId="6272"/>
    <cellStyle name="SAPBEXHLevel0X 2 3" xfId="6273"/>
    <cellStyle name="SAPBEXHLevel0X 2 3 2" xfId="6274"/>
    <cellStyle name="SAPBEXHLevel0X 2 4" xfId="6275"/>
    <cellStyle name="SAPBEXHLevel0X 2 5" xfId="6276"/>
    <cellStyle name="SAPBEXHLevel0X 2 6" xfId="6277"/>
    <cellStyle name="SAPBEXHLevel0X 3" xfId="6278"/>
    <cellStyle name="SAPBEXHLevel0X 3 2" xfId="6279"/>
    <cellStyle name="SAPBEXHLevel0X 3 2 2" xfId="6280"/>
    <cellStyle name="SAPBEXHLevel0X 3 2 2 2" xfId="6281"/>
    <cellStyle name="SAPBEXHLevel0X 3 2 3" xfId="6282"/>
    <cellStyle name="SAPBEXHLevel0X 3 3" xfId="6283"/>
    <cellStyle name="SAPBEXHLevel0X 3 3 2" xfId="6284"/>
    <cellStyle name="SAPBEXHLevel0X 3 4" xfId="6285"/>
    <cellStyle name="SAPBEXHLevel0X 4" xfId="6286"/>
    <cellStyle name="SAPBEXHLevel0X 4 2" xfId="6287"/>
    <cellStyle name="SAPBEXHLevel0X 4 2 2" xfId="6288"/>
    <cellStyle name="SAPBEXHLevel0X 4 2 2 2" xfId="6289"/>
    <cellStyle name="SAPBEXHLevel0X 4 2 3" xfId="6290"/>
    <cellStyle name="SAPBEXHLevel0X 4 3" xfId="6291"/>
    <cellStyle name="SAPBEXHLevel0X 4 3 2" xfId="6292"/>
    <cellStyle name="SAPBEXHLevel0X 4 4" xfId="6293"/>
    <cellStyle name="SAPBEXHLevel0X 5" xfId="6294"/>
    <cellStyle name="SAPBEXHLevel0X 5 2" xfId="6295"/>
    <cellStyle name="SAPBEXHLevel0X 5 2 2" xfId="6296"/>
    <cellStyle name="SAPBEXHLevel0X 5 3" xfId="6297"/>
    <cellStyle name="SAPBEXHLevel0X 6" xfId="6298"/>
    <cellStyle name="SAPBEXHLevel0X 6 2" xfId="6299"/>
    <cellStyle name="SAPBEXHLevel0X 7" xfId="6300"/>
    <cellStyle name="SAPBEXHLevel0X_2. Приложение Доп материалы согласованияБП_БП" xfId="6301"/>
    <cellStyle name="SAPBEXHLevel1" xfId="6302"/>
    <cellStyle name="SAPBEXHLevel1 2" xfId="6303"/>
    <cellStyle name="SAPBEXHLevel1 2 2" xfId="6304"/>
    <cellStyle name="SAPBEXHLevel1 2 2 2" xfId="6305"/>
    <cellStyle name="SAPBEXHLevel1 2 2 2 2" xfId="6306"/>
    <cellStyle name="SAPBEXHLevel1 2 2 3" xfId="6307"/>
    <cellStyle name="SAPBEXHLevel1 2 3" xfId="6308"/>
    <cellStyle name="SAPBEXHLevel1 2 3 2" xfId="6309"/>
    <cellStyle name="SAPBEXHLevel1 2 4" xfId="6310"/>
    <cellStyle name="SAPBEXHLevel1 2 5" xfId="6311"/>
    <cellStyle name="SAPBEXHLevel1 2 6" xfId="6312"/>
    <cellStyle name="SAPBEXHLevel1 3" xfId="6313"/>
    <cellStyle name="SAPBEXHLevel1 3 2" xfId="6314"/>
    <cellStyle name="SAPBEXHLevel1 3 2 2" xfId="6315"/>
    <cellStyle name="SAPBEXHLevel1 3 2 2 2" xfId="6316"/>
    <cellStyle name="SAPBEXHLevel1 3 2 3" xfId="6317"/>
    <cellStyle name="SAPBEXHLevel1 3 3" xfId="6318"/>
    <cellStyle name="SAPBEXHLevel1 3 3 2" xfId="6319"/>
    <cellStyle name="SAPBEXHLevel1 3 4" xfId="6320"/>
    <cellStyle name="SAPBEXHLevel1 4" xfId="6321"/>
    <cellStyle name="SAPBEXHLevel1 4 2" xfId="6322"/>
    <cellStyle name="SAPBEXHLevel1 4 2 2" xfId="6323"/>
    <cellStyle name="SAPBEXHLevel1 4 2 2 2" xfId="6324"/>
    <cellStyle name="SAPBEXHLevel1 4 2 3" xfId="6325"/>
    <cellStyle name="SAPBEXHLevel1 4 3" xfId="6326"/>
    <cellStyle name="SAPBEXHLevel1 4 3 2" xfId="6327"/>
    <cellStyle name="SAPBEXHLevel1 4 4" xfId="6328"/>
    <cellStyle name="SAPBEXHLevel1 5" xfId="6329"/>
    <cellStyle name="SAPBEXHLevel1 5 2" xfId="6330"/>
    <cellStyle name="SAPBEXHLevel1 5 2 2" xfId="6331"/>
    <cellStyle name="SAPBEXHLevel1 5 3" xfId="6332"/>
    <cellStyle name="SAPBEXHLevel1 6" xfId="6333"/>
    <cellStyle name="SAPBEXHLevel1 6 2" xfId="6334"/>
    <cellStyle name="SAPBEXHLevel1 7" xfId="6335"/>
    <cellStyle name="SAPBEXHLevel1_2. Приложение Доп материалы согласованияБП_БП" xfId="6336"/>
    <cellStyle name="SAPBEXHLevel1X" xfId="6337"/>
    <cellStyle name="SAPBEXHLevel1X 2" xfId="6338"/>
    <cellStyle name="SAPBEXHLevel1X 2 2" xfId="6339"/>
    <cellStyle name="SAPBEXHLevel1X 2 2 2" xfId="6340"/>
    <cellStyle name="SAPBEXHLevel1X 2 2 2 2" xfId="6341"/>
    <cellStyle name="SAPBEXHLevel1X 2 2 3" xfId="6342"/>
    <cellStyle name="SAPBEXHLevel1X 2 3" xfId="6343"/>
    <cellStyle name="SAPBEXHLevel1X 2 3 2" xfId="6344"/>
    <cellStyle name="SAPBEXHLevel1X 2 4" xfId="6345"/>
    <cellStyle name="SAPBEXHLevel1X 2 5" xfId="6346"/>
    <cellStyle name="SAPBEXHLevel1X 2 6" xfId="6347"/>
    <cellStyle name="SAPBEXHLevel1X 3" xfId="6348"/>
    <cellStyle name="SAPBEXHLevel1X 3 2" xfId="6349"/>
    <cellStyle name="SAPBEXHLevel1X 3 2 2" xfId="6350"/>
    <cellStyle name="SAPBEXHLevel1X 3 2 2 2" xfId="6351"/>
    <cellStyle name="SAPBEXHLevel1X 3 2 3" xfId="6352"/>
    <cellStyle name="SAPBEXHLevel1X 3 3" xfId="6353"/>
    <cellStyle name="SAPBEXHLevel1X 3 3 2" xfId="6354"/>
    <cellStyle name="SAPBEXHLevel1X 3 4" xfId="6355"/>
    <cellStyle name="SAPBEXHLevel1X 4" xfId="6356"/>
    <cellStyle name="SAPBEXHLevel1X 4 2" xfId="6357"/>
    <cellStyle name="SAPBEXHLevel1X 4 2 2" xfId="6358"/>
    <cellStyle name="SAPBEXHLevel1X 4 2 2 2" xfId="6359"/>
    <cellStyle name="SAPBEXHLevel1X 4 2 3" xfId="6360"/>
    <cellStyle name="SAPBEXHLevel1X 4 3" xfId="6361"/>
    <cellStyle name="SAPBEXHLevel1X 4 3 2" xfId="6362"/>
    <cellStyle name="SAPBEXHLevel1X 4 4" xfId="6363"/>
    <cellStyle name="SAPBEXHLevel1X 5" xfId="6364"/>
    <cellStyle name="SAPBEXHLevel1X 5 2" xfId="6365"/>
    <cellStyle name="SAPBEXHLevel1X 5 2 2" xfId="6366"/>
    <cellStyle name="SAPBEXHLevel1X 5 3" xfId="6367"/>
    <cellStyle name="SAPBEXHLevel1X 6" xfId="6368"/>
    <cellStyle name="SAPBEXHLevel1X 6 2" xfId="6369"/>
    <cellStyle name="SAPBEXHLevel1X 7" xfId="6370"/>
    <cellStyle name="SAPBEXHLevel1X_2. Приложение Доп материалы согласованияБП_БП" xfId="6371"/>
    <cellStyle name="SAPBEXHLevel2" xfId="6372"/>
    <cellStyle name="SAPBEXHLevel2 2" xfId="6373"/>
    <cellStyle name="SAPBEXHLevel2 2 2" xfId="6374"/>
    <cellStyle name="SAPBEXHLevel2 2 2 2" xfId="6375"/>
    <cellStyle name="SAPBEXHLevel2 2 2 2 2" xfId="6376"/>
    <cellStyle name="SAPBEXHLevel2 2 2 3" xfId="6377"/>
    <cellStyle name="SAPBEXHLevel2 2 3" xfId="6378"/>
    <cellStyle name="SAPBEXHLevel2 2 3 2" xfId="6379"/>
    <cellStyle name="SAPBEXHLevel2 2 4" xfId="6380"/>
    <cellStyle name="SAPBEXHLevel2 2 5" xfId="6381"/>
    <cellStyle name="SAPBEXHLevel2 2 6" xfId="6382"/>
    <cellStyle name="SAPBEXHLevel2 3" xfId="6383"/>
    <cellStyle name="SAPBEXHLevel2 3 2" xfId="6384"/>
    <cellStyle name="SAPBEXHLevel2 3 2 2" xfId="6385"/>
    <cellStyle name="SAPBEXHLevel2 3 2 2 2" xfId="6386"/>
    <cellStyle name="SAPBEXHLevel2 3 2 3" xfId="6387"/>
    <cellStyle name="SAPBEXHLevel2 3 3" xfId="6388"/>
    <cellStyle name="SAPBEXHLevel2 3 3 2" xfId="6389"/>
    <cellStyle name="SAPBEXHLevel2 3 4" xfId="6390"/>
    <cellStyle name="SAPBEXHLevel2 4" xfId="6391"/>
    <cellStyle name="SAPBEXHLevel2 4 2" xfId="6392"/>
    <cellStyle name="SAPBEXHLevel2 4 2 2" xfId="6393"/>
    <cellStyle name="SAPBEXHLevel2 4 2 2 2" xfId="6394"/>
    <cellStyle name="SAPBEXHLevel2 4 2 3" xfId="6395"/>
    <cellStyle name="SAPBEXHLevel2 4 3" xfId="6396"/>
    <cellStyle name="SAPBEXHLevel2 4 3 2" xfId="6397"/>
    <cellStyle name="SAPBEXHLevel2 4 4" xfId="6398"/>
    <cellStyle name="SAPBEXHLevel2 5" xfId="6399"/>
    <cellStyle name="SAPBEXHLevel2 5 2" xfId="6400"/>
    <cellStyle name="SAPBEXHLevel2 5 2 2" xfId="6401"/>
    <cellStyle name="SAPBEXHLevel2 5 3" xfId="6402"/>
    <cellStyle name="SAPBEXHLevel2 6" xfId="6403"/>
    <cellStyle name="SAPBEXHLevel2 6 2" xfId="6404"/>
    <cellStyle name="SAPBEXHLevel2 7" xfId="6405"/>
    <cellStyle name="SAPBEXHLevel2_2. Приложение Доп материалы согласованияБП_БП" xfId="6406"/>
    <cellStyle name="SAPBEXHLevel2X" xfId="6407"/>
    <cellStyle name="SAPBEXHLevel2X 2" xfId="6408"/>
    <cellStyle name="SAPBEXHLevel2X 2 2" xfId="6409"/>
    <cellStyle name="SAPBEXHLevel2X 2 2 2" xfId="6410"/>
    <cellStyle name="SAPBEXHLevel2X 2 2 2 2" xfId="6411"/>
    <cellStyle name="SAPBEXHLevel2X 2 2 3" xfId="6412"/>
    <cellStyle name="SAPBEXHLevel2X 2 3" xfId="6413"/>
    <cellStyle name="SAPBEXHLevel2X 2 3 2" xfId="6414"/>
    <cellStyle name="SAPBEXHLevel2X 2 4" xfId="6415"/>
    <cellStyle name="SAPBEXHLevel2X 2 5" xfId="6416"/>
    <cellStyle name="SAPBEXHLevel2X 2 6" xfId="6417"/>
    <cellStyle name="SAPBEXHLevel2X 3" xfId="6418"/>
    <cellStyle name="SAPBEXHLevel2X 3 2" xfId="6419"/>
    <cellStyle name="SAPBEXHLevel2X 3 2 2" xfId="6420"/>
    <cellStyle name="SAPBEXHLevel2X 3 2 2 2" xfId="6421"/>
    <cellStyle name="SAPBEXHLevel2X 3 2 3" xfId="6422"/>
    <cellStyle name="SAPBEXHLevel2X 3 3" xfId="6423"/>
    <cellStyle name="SAPBEXHLevel2X 3 3 2" xfId="6424"/>
    <cellStyle name="SAPBEXHLevel2X 3 4" xfId="6425"/>
    <cellStyle name="SAPBEXHLevel2X 4" xfId="6426"/>
    <cellStyle name="SAPBEXHLevel2X 4 2" xfId="6427"/>
    <cellStyle name="SAPBEXHLevel2X 4 2 2" xfId="6428"/>
    <cellStyle name="SAPBEXHLevel2X 4 2 2 2" xfId="6429"/>
    <cellStyle name="SAPBEXHLevel2X 4 2 3" xfId="6430"/>
    <cellStyle name="SAPBEXHLevel2X 4 3" xfId="6431"/>
    <cellStyle name="SAPBEXHLevel2X 4 3 2" xfId="6432"/>
    <cellStyle name="SAPBEXHLevel2X 4 4" xfId="6433"/>
    <cellStyle name="SAPBEXHLevel2X 5" xfId="6434"/>
    <cellStyle name="SAPBEXHLevel2X 5 2" xfId="6435"/>
    <cellStyle name="SAPBEXHLevel2X 5 2 2" xfId="6436"/>
    <cellStyle name="SAPBEXHLevel2X 5 3" xfId="6437"/>
    <cellStyle name="SAPBEXHLevel2X 6" xfId="6438"/>
    <cellStyle name="SAPBEXHLevel2X 6 2" xfId="6439"/>
    <cellStyle name="SAPBEXHLevel2X 7" xfId="6440"/>
    <cellStyle name="SAPBEXHLevel2X_2. Приложение Доп материалы согласованияБП_БП" xfId="6441"/>
    <cellStyle name="SAPBEXHLevel3" xfId="6442"/>
    <cellStyle name="SAPBEXHLevel3 2" xfId="6443"/>
    <cellStyle name="SAPBEXHLevel3 2 2" xfId="6444"/>
    <cellStyle name="SAPBEXHLevel3 2 2 2" xfId="6445"/>
    <cellStyle name="SAPBEXHLevel3 2 2 2 2" xfId="6446"/>
    <cellStyle name="SAPBEXHLevel3 2 2 3" xfId="6447"/>
    <cellStyle name="SAPBEXHLevel3 2 3" xfId="6448"/>
    <cellStyle name="SAPBEXHLevel3 2 3 2" xfId="6449"/>
    <cellStyle name="SAPBEXHLevel3 2 4" xfId="6450"/>
    <cellStyle name="SAPBEXHLevel3 2 5" xfId="6451"/>
    <cellStyle name="SAPBEXHLevel3 2 6" xfId="6452"/>
    <cellStyle name="SAPBEXHLevel3 3" xfId="6453"/>
    <cellStyle name="SAPBEXHLevel3 3 2" xfId="6454"/>
    <cellStyle name="SAPBEXHLevel3 3 2 2" xfId="6455"/>
    <cellStyle name="SAPBEXHLevel3 3 2 2 2" xfId="6456"/>
    <cellStyle name="SAPBEXHLevel3 3 2 3" xfId="6457"/>
    <cellStyle name="SAPBEXHLevel3 3 3" xfId="6458"/>
    <cellStyle name="SAPBEXHLevel3 3 3 2" xfId="6459"/>
    <cellStyle name="SAPBEXHLevel3 3 4" xfId="6460"/>
    <cellStyle name="SAPBEXHLevel3 4" xfId="6461"/>
    <cellStyle name="SAPBEXHLevel3 4 2" xfId="6462"/>
    <cellStyle name="SAPBEXHLevel3 4 2 2" xfId="6463"/>
    <cellStyle name="SAPBEXHLevel3 4 2 2 2" xfId="6464"/>
    <cellStyle name="SAPBEXHLevel3 4 2 3" xfId="6465"/>
    <cellStyle name="SAPBEXHLevel3 4 3" xfId="6466"/>
    <cellStyle name="SAPBEXHLevel3 4 3 2" xfId="6467"/>
    <cellStyle name="SAPBEXHLevel3 4 4" xfId="6468"/>
    <cellStyle name="SAPBEXHLevel3 5" xfId="6469"/>
    <cellStyle name="SAPBEXHLevel3 5 2" xfId="6470"/>
    <cellStyle name="SAPBEXHLevel3 5 2 2" xfId="6471"/>
    <cellStyle name="SAPBEXHLevel3 5 3" xfId="6472"/>
    <cellStyle name="SAPBEXHLevel3 6" xfId="6473"/>
    <cellStyle name="SAPBEXHLevel3 6 2" xfId="6474"/>
    <cellStyle name="SAPBEXHLevel3 7" xfId="6475"/>
    <cellStyle name="SAPBEXHLevel3_2. Приложение Доп материалы согласованияБП_БП" xfId="6476"/>
    <cellStyle name="SAPBEXHLevel3X" xfId="6477"/>
    <cellStyle name="SAPBEXHLevel3X 2" xfId="6478"/>
    <cellStyle name="SAPBEXHLevel3X 2 2" xfId="6479"/>
    <cellStyle name="SAPBEXHLevel3X 2 2 2" xfId="6480"/>
    <cellStyle name="SAPBEXHLevel3X 2 2 2 2" xfId="6481"/>
    <cellStyle name="SAPBEXHLevel3X 2 2 3" xfId="6482"/>
    <cellStyle name="SAPBEXHLevel3X 2 3" xfId="6483"/>
    <cellStyle name="SAPBEXHLevel3X 2 3 2" xfId="6484"/>
    <cellStyle name="SAPBEXHLevel3X 2 4" xfId="6485"/>
    <cellStyle name="SAPBEXHLevel3X 2 5" xfId="6486"/>
    <cellStyle name="SAPBEXHLevel3X 2 6" xfId="6487"/>
    <cellStyle name="SAPBEXHLevel3X 3" xfId="6488"/>
    <cellStyle name="SAPBEXHLevel3X 3 2" xfId="6489"/>
    <cellStyle name="SAPBEXHLevel3X 3 2 2" xfId="6490"/>
    <cellStyle name="SAPBEXHLevel3X 3 2 2 2" xfId="6491"/>
    <cellStyle name="SAPBEXHLevel3X 3 2 3" xfId="6492"/>
    <cellStyle name="SAPBEXHLevel3X 3 3" xfId="6493"/>
    <cellStyle name="SAPBEXHLevel3X 3 3 2" xfId="6494"/>
    <cellStyle name="SAPBEXHLevel3X 3 4" xfId="6495"/>
    <cellStyle name="SAPBEXHLevel3X 4" xfId="6496"/>
    <cellStyle name="SAPBEXHLevel3X 4 2" xfId="6497"/>
    <cellStyle name="SAPBEXHLevel3X 4 2 2" xfId="6498"/>
    <cellStyle name="SAPBEXHLevel3X 4 2 2 2" xfId="6499"/>
    <cellStyle name="SAPBEXHLevel3X 4 2 3" xfId="6500"/>
    <cellStyle name="SAPBEXHLevel3X 4 3" xfId="6501"/>
    <cellStyle name="SAPBEXHLevel3X 4 3 2" xfId="6502"/>
    <cellStyle name="SAPBEXHLevel3X 4 4" xfId="6503"/>
    <cellStyle name="SAPBEXHLevel3X 5" xfId="6504"/>
    <cellStyle name="SAPBEXHLevel3X 5 2" xfId="6505"/>
    <cellStyle name="SAPBEXHLevel3X 5 2 2" xfId="6506"/>
    <cellStyle name="SAPBEXHLevel3X 5 3" xfId="6507"/>
    <cellStyle name="SAPBEXHLevel3X 6" xfId="6508"/>
    <cellStyle name="SAPBEXHLevel3X 6 2" xfId="6509"/>
    <cellStyle name="SAPBEXHLevel3X 7" xfId="6510"/>
    <cellStyle name="SAPBEXHLevel3X_2. Приложение Доп материалы согласованияБП_БП" xfId="6511"/>
    <cellStyle name="SAPBEXinputData" xfId="6512"/>
    <cellStyle name="SAPBEXinputData 2" xfId="6513"/>
    <cellStyle name="SAPBEXinputData 2 2" xfId="6514"/>
    <cellStyle name="SAPBEXinputData 2 2 2" xfId="6515"/>
    <cellStyle name="SAPBEXinputData 2 3" xfId="6516"/>
    <cellStyle name="SAPBEXinputData 2_НВВ 2014 год  по заявкам" xfId="16050"/>
    <cellStyle name="SAPBEXinputData 3" xfId="6517"/>
    <cellStyle name="SAPBEXinputData_НВВ 2014 год  по заявкам" xfId="16051"/>
    <cellStyle name="SAPBEXresData" xfId="6518"/>
    <cellStyle name="SAPBEXresData 2" xfId="6519"/>
    <cellStyle name="SAPBEXresData 2 2" xfId="6520"/>
    <cellStyle name="SAPBEXresData 2 2 2" xfId="6521"/>
    <cellStyle name="SAPBEXresData 2 2 2 2" xfId="6522"/>
    <cellStyle name="SAPBEXresData 2 2 3" xfId="6523"/>
    <cellStyle name="SAPBEXresData 2 3" xfId="6524"/>
    <cellStyle name="SAPBEXresData 2 3 2" xfId="6525"/>
    <cellStyle name="SAPBEXresData 2 4" xfId="6526"/>
    <cellStyle name="SAPBEXresData 2 5" xfId="6527"/>
    <cellStyle name="SAPBEXresData 2 6" xfId="6528"/>
    <cellStyle name="SAPBEXresData 3" xfId="6529"/>
    <cellStyle name="SAPBEXresData 3 2" xfId="6530"/>
    <cellStyle name="SAPBEXresData 3 2 2" xfId="6531"/>
    <cellStyle name="SAPBEXresData 3 2 2 2" xfId="6532"/>
    <cellStyle name="SAPBEXresData 3 2 3" xfId="6533"/>
    <cellStyle name="SAPBEXresData 3 3" xfId="6534"/>
    <cellStyle name="SAPBEXresData 3 3 2" xfId="6535"/>
    <cellStyle name="SAPBEXresData 3 4" xfId="6536"/>
    <cellStyle name="SAPBEXresData 4" xfId="6537"/>
    <cellStyle name="SAPBEXresData 4 2" xfId="6538"/>
    <cellStyle name="SAPBEXresData 4 2 2" xfId="6539"/>
    <cellStyle name="SAPBEXresData 4 3" xfId="6540"/>
    <cellStyle name="SAPBEXresData 5" xfId="6541"/>
    <cellStyle name="SAPBEXresData 5 2" xfId="6542"/>
    <cellStyle name="SAPBEXresData 6" xfId="6543"/>
    <cellStyle name="SAPBEXresData_НВВ 2014 год  по заявкам" xfId="16052"/>
    <cellStyle name="SAPBEXresDataEmph" xfId="6544"/>
    <cellStyle name="SAPBEXresDataEmph 2" xfId="6545"/>
    <cellStyle name="SAPBEXresDataEmph 2 2" xfId="6546"/>
    <cellStyle name="SAPBEXresDataEmph 2 2 2" xfId="6547"/>
    <cellStyle name="SAPBEXresDataEmph 2 2 2 2" xfId="6548"/>
    <cellStyle name="SAPBEXresDataEmph 2 2 3" xfId="6549"/>
    <cellStyle name="SAPBEXresDataEmph 2 3" xfId="6550"/>
    <cellStyle name="SAPBEXresDataEmph 2 3 2" xfId="6551"/>
    <cellStyle name="SAPBEXresDataEmph 2 4" xfId="6552"/>
    <cellStyle name="SAPBEXresDataEmph 2 5" xfId="6553"/>
    <cellStyle name="SAPBEXresDataEmph 2 6" xfId="6554"/>
    <cellStyle name="SAPBEXresDataEmph 3" xfId="6555"/>
    <cellStyle name="SAPBEXresDataEmph 3 2" xfId="6556"/>
    <cellStyle name="SAPBEXresDataEmph 3 2 2" xfId="6557"/>
    <cellStyle name="SAPBEXresDataEmph 3 2 2 2" xfId="6558"/>
    <cellStyle name="SAPBEXresDataEmph 3 2 3" xfId="6559"/>
    <cellStyle name="SAPBEXresDataEmph 3 3" xfId="6560"/>
    <cellStyle name="SAPBEXresDataEmph 3 3 2" xfId="6561"/>
    <cellStyle name="SAPBEXresDataEmph 3 4" xfId="6562"/>
    <cellStyle name="SAPBEXresDataEmph 4" xfId="6563"/>
    <cellStyle name="SAPBEXresDataEmph 4 2" xfId="6564"/>
    <cellStyle name="SAPBEXresDataEmph 4 2 2" xfId="6565"/>
    <cellStyle name="SAPBEXresDataEmph 4 3" xfId="6566"/>
    <cellStyle name="SAPBEXresDataEmph 5" xfId="6567"/>
    <cellStyle name="SAPBEXresDataEmph 5 2" xfId="6568"/>
    <cellStyle name="SAPBEXresDataEmph 6" xfId="6569"/>
    <cellStyle name="SAPBEXresDataEmph_НВВ 2014 год  по заявкам" xfId="16053"/>
    <cellStyle name="SAPBEXresItem" xfId="6570"/>
    <cellStyle name="SAPBEXresItem 2" xfId="6571"/>
    <cellStyle name="SAPBEXresItem 2 2" xfId="6572"/>
    <cellStyle name="SAPBEXresItem 2 2 2" xfId="6573"/>
    <cellStyle name="SAPBEXresItem 2 2 2 2" xfId="6574"/>
    <cellStyle name="SAPBEXresItem 2 2 3" xfId="6575"/>
    <cellStyle name="SAPBEXresItem 2 3" xfId="6576"/>
    <cellStyle name="SAPBEXresItem 2 3 2" xfId="6577"/>
    <cellStyle name="SAPBEXresItem 2 4" xfId="6578"/>
    <cellStyle name="SAPBEXresItem 2 5" xfId="6579"/>
    <cellStyle name="SAPBEXresItem 2 6" xfId="6580"/>
    <cellStyle name="SAPBEXresItem 3" xfId="6581"/>
    <cellStyle name="SAPBEXresItem 3 2" xfId="6582"/>
    <cellStyle name="SAPBEXresItem 3 2 2" xfId="6583"/>
    <cellStyle name="SAPBEXresItem 3 2 2 2" xfId="6584"/>
    <cellStyle name="SAPBEXresItem 3 2 3" xfId="6585"/>
    <cellStyle name="SAPBEXresItem 3 3" xfId="6586"/>
    <cellStyle name="SAPBEXresItem 3 3 2" xfId="6587"/>
    <cellStyle name="SAPBEXresItem 3 4" xfId="6588"/>
    <cellStyle name="SAPBEXresItem 4" xfId="6589"/>
    <cellStyle name="SAPBEXresItem 4 2" xfId="6590"/>
    <cellStyle name="SAPBEXresItem 4 2 2" xfId="6591"/>
    <cellStyle name="SAPBEXresItem 4 3" xfId="6592"/>
    <cellStyle name="SAPBEXresItem 5" xfId="6593"/>
    <cellStyle name="SAPBEXresItem 5 2" xfId="6594"/>
    <cellStyle name="SAPBEXresItem 6" xfId="6595"/>
    <cellStyle name="SAPBEXresItem_НВВ 2014 год  по заявкам" xfId="16054"/>
    <cellStyle name="SAPBEXresItemX" xfId="6596"/>
    <cellStyle name="SAPBEXresItemX 2" xfId="6597"/>
    <cellStyle name="SAPBEXresItemX 2 2" xfId="6598"/>
    <cellStyle name="SAPBEXresItemX 2 2 2" xfId="6599"/>
    <cellStyle name="SAPBEXresItemX 2 2 2 2" xfId="6600"/>
    <cellStyle name="SAPBEXresItemX 2 2 3" xfId="6601"/>
    <cellStyle name="SAPBEXresItemX 2 3" xfId="6602"/>
    <cellStyle name="SAPBEXresItemX 2 3 2" xfId="6603"/>
    <cellStyle name="SAPBEXresItemX 2 4" xfId="6604"/>
    <cellStyle name="SAPBEXresItemX 2 5" xfId="6605"/>
    <cellStyle name="SAPBEXresItemX 2 6" xfId="6606"/>
    <cellStyle name="SAPBEXresItemX 3" xfId="6607"/>
    <cellStyle name="SAPBEXresItemX 3 2" xfId="6608"/>
    <cellStyle name="SAPBEXresItemX 3 2 2" xfId="6609"/>
    <cellStyle name="SAPBEXresItemX 3 2 2 2" xfId="6610"/>
    <cellStyle name="SAPBEXresItemX 3 2 3" xfId="6611"/>
    <cellStyle name="SAPBEXresItemX 3 3" xfId="6612"/>
    <cellStyle name="SAPBEXresItemX 3 3 2" xfId="6613"/>
    <cellStyle name="SAPBEXresItemX 3 4" xfId="6614"/>
    <cellStyle name="SAPBEXresItemX 4" xfId="6615"/>
    <cellStyle name="SAPBEXresItemX 4 2" xfId="6616"/>
    <cellStyle name="SAPBEXresItemX 4 2 2" xfId="6617"/>
    <cellStyle name="SAPBEXresItemX 4 3" xfId="6618"/>
    <cellStyle name="SAPBEXresItemX 5" xfId="6619"/>
    <cellStyle name="SAPBEXresItemX 5 2" xfId="6620"/>
    <cellStyle name="SAPBEXresItemX 6" xfId="6621"/>
    <cellStyle name="SAPBEXresItemX_НВВ 2014 год  по заявкам" xfId="16055"/>
    <cellStyle name="SAPBEXstdData" xfId="6622"/>
    <cellStyle name="SAPBEXstdData 2" xfId="6623"/>
    <cellStyle name="SAPBEXstdData 2 2" xfId="6624"/>
    <cellStyle name="SAPBEXstdData 2 2 2" xfId="6625"/>
    <cellStyle name="SAPBEXstdData 2 2 2 2" xfId="6626"/>
    <cellStyle name="SAPBEXstdData 2 2 3" xfId="6627"/>
    <cellStyle name="SAPBEXstdData 2 3" xfId="6628"/>
    <cellStyle name="SAPBEXstdData 2 3 2" xfId="6629"/>
    <cellStyle name="SAPBEXstdData 2 4" xfId="6630"/>
    <cellStyle name="SAPBEXstdData 2 5" xfId="6631"/>
    <cellStyle name="SAPBEXstdData 2 6" xfId="6632"/>
    <cellStyle name="SAPBEXstdData 3" xfId="6633"/>
    <cellStyle name="SAPBEXstdData 3 2" xfId="6634"/>
    <cellStyle name="SAPBEXstdData 3 2 2" xfId="6635"/>
    <cellStyle name="SAPBEXstdData 3 2 2 2" xfId="6636"/>
    <cellStyle name="SAPBEXstdData 3 2 3" xfId="6637"/>
    <cellStyle name="SAPBEXstdData 3 3" xfId="6638"/>
    <cellStyle name="SAPBEXstdData 3 3 2" xfId="6639"/>
    <cellStyle name="SAPBEXstdData 3 4" xfId="6640"/>
    <cellStyle name="SAPBEXstdData 4" xfId="6641"/>
    <cellStyle name="SAPBEXstdData 4 2" xfId="6642"/>
    <cellStyle name="SAPBEXstdData 4 2 2" xfId="6643"/>
    <cellStyle name="SAPBEXstdData 4 3" xfId="6644"/>
    <cellStyle name="SAPBEXstdData 5" xfId="6645"/>
    <cellStyle name="SAPBEXstdData 5 2" xfId="6646"/>
    <cellStyle name="SAPBEXstdData 6" xfId="6647"/>
    <cellStyle name="SAPBEXstdData_НВВ 2014 год  по заявкам" xfId="16056"/>
    <cellStyle name="SAPBEXstdDataEmph" xfId="6648"/>
    <cellStyle name="SAPBEXstdDataEmph 2" xfId="6649"/>
    <cellStyle name="SAPBEXstdDataEmph 2 2" xfId="6650"/>
    <cellStyle name="SAPBEXstdDataEmph 2 2 2" xfId="6651"/>
    <cellStyle name="SAPBEXstdDataEmph 2 2 2 2" xfId="6652"/>
    <cellStyle name="SAPBEXstdDataEmph 2 2 3" xfId="6653"/>
    <cellStyle name="SAPBEXstdDataEmph 2 3" xfId="6654"/>
    <cellStyle name="SAPBEXstdDataEmph 2 3 2" xfId="6655"/>
    <cellStyle name="SAPBEXstdDataEmph 2 4" xfId="6656"/>
    <cellStyle name="SAPBEXstdDataEmph 2 5" xfId="6657"/>
    <cellStyle name="SAPBEXstdDataEmph 2 6" xfId="6658"/>
    <cellStyle name="SAPBEXstdDataEmph 3" xfId="6659"/>
    <cellStyle name="SAPBEXstdDataEmph 3 2" xfId="6660"/>
    <cellStyle name="SAPBEXstdDataEmph 3 2 2" xfId="6661"/>
    <cellStyle name="SAPBEXstdDataEmph 3 2 2 2" xfId="6662"/>
    <cellStyle name="SAPBEXstdDataEmph 3 2 3" xfId="6663"/>
    <cellStyle name="SAPBEXstdDataEmph 3 3" xfId="6664"/>
    <cellStyle name="SAPBEXstdDataEmph 3 3 2" xfId="6665"/>
    <cellStyle name="SAPBEXstdDataEmph 3 4" xfId="6666"/>
    <cellStyle name="SAPBEXstdDataEmph 4" xfId="6667"/>
    <cellStyle name="SAPBEXstdDataEmph 4 2" xfId="6668"/>
    <cellStyle name="SAPBEXstdDataEmph 4 2 2" xfId="6669"/>
    <cellStyle name="SAPBEXstdDataEmph 4 3" xfId="6670"/>
    <cellStyle name="SAPBEXstdDataEmph 5" xfId="6671"/>
    <cellStyle name="SAPBEXstdDataEmph 5 2" xfId="6672"/>
    <cellStyle name="SAPBEXstdDataEmph 6" xfId="6673"/>
    <cellStyle name="SAPBEXstdDataEmph_НВВ 2014 год  по заявкам" xfId="16057"/>
    <cellStyle name="SAPBEXstdItem" xfId="6674"/>
    <cellStyle name="SAPBEXstdItem 2" xfId="6675"/>
    <cellStyle name="SAPBEXstdItem 2 2" xfId="6676"/>
    <cellStyle name="SAPBEXstdItem 2 2 2" xfId="6677"/>
    <cellStyle name="SAPBEXstdItem 2 2 2 2" xfId="6678"/>
    <cellStyle name="SAPBEXstdItem 2 2 3" xfId="6679"/>
    <cellStyle name="SAPBEXstdItem 2 3" xfId="6680"/>
    <cellStyle name="SAPBEXstdItem 2 3 2" xfId="6681"/>
    <cellStyle name="SAPBEXstdItem 2 4" xfId="6682"/>
    <cellStyle name="SAPBEXstdItem 2 5" xfId="6683"/>
    <cellStyle name="SAPBEXstdItem 2 6" xfId="6684"/>
    <cellStyle name="SAPBEXstdItem 3" xfId="6685"/>
    <cellStyle name="SAPBEXstdItem 3 2" xfId="6686"/>
    <cellStyle name="SAPBEXstdItem 3 2 2" xfId="6687"/>
    <cellStyle name="SAPBEXstdItem 3 2 2 2" xfId="6688"/>
    <cellStyle name="SAPBEXstdItem 3 2 3" xfId="6689"/>
    <cellStyle name="SAPBEXstdItem 3 3" xfId="6690"/>
    <cellStyle name="SAPBEXstdItem 3 3 2" xfId="6691"/>
    <cellStyle name="SAPBEXstdItem 3 4" xfId="6692"/>
    <cellStyle name="SAPBEXstdItem 4" xfId="6693"/>
    <cellStyle name="SAPBEXstdItem 4 2" xfId="6694"/>
    <cellStyle name="SAPBEXstdItem 4 2 2" xfId="6695"/>
    <cellStyle name="SAPBEXstdItem 4 2 2 2" xfId="6696"/>
    <cellStyle name="SAPBEXstdItem 4 2 3" xfId="6697"/>
    <cellStyle name="SAPBEXstdItem 4 3" xfId="6698"/>
    <cellStyle name="SAPBEXstdItem 4 3 2" xfId="6699"/>
    <cellStyle name="SAPBEXstdItem 4 4" xfId="6700"/>
    <cellStyle name="SAPBEXstdItem 5" xfId="6701"/>
    <cellStyle name="SAPBEXstdItem 5 2" xfId="6702"/>
    <cellStyle name="SAPBEXstdItem 5 2 2" xfId="6703"/>
    <cellStyle name="SAPBEXstdItem 5 3" xfId="6704"/>
    <cellStyle name="SAPBEXstdItem 6" xfId="6705"/>
    <cellStyle name="SAPBEXstdItem 6 2" xfId="6706"/>
    <cellStyle name="SAPBEXstdItem 7" xfId="6707"/>
    <cellStyle name="SAPBEXstdItem_2. Приложение Доп материалы согласованияБП_БП" xfId="6708"/>
    <cellStyle name="SAPBEXstdItemX" xfId="6709"/>
    <cellStyle name="SAPBEXstdItemX 2" xfId="6710"/>
    <cellStyle name="SAPBEXstdItemX 2 2" xfId="6711"/>
    <cellStyle name="SAPBEXstdItemX 2 2 2" xfId="6712"/>
    <cellStyle name="SAPBEXstdItemX 2 2 2 2" xfId="6713"/>
    <cellStyle name="SAPBEXstdItemX 2 2 3" xfId="6714"/>
    <cellStyle name="SAPBEXstdItemX 2 3" xfId="6715"/>
    <cellStyle name="SAPBEXstdItemX 2 3 2" xfId="6716"/>
    <cellStyle name="SAPBEXstdItemX 2 4" xfId="6717"/>
    <cellStyle name="SAPBEXstdItemX 2 5" xfId="6718"/>
    <cellStyle name="SAPBEXstdItemX 2 6" xfId="6719"/>
    <cellStyle name="SAPBEXstdItemX 3" xfId="6720"/>
    <cellStyle name="SAPBEXstdItemX 3 2" xfId="6721"/>
    <cellStyle name="SAPBEXstdItemX 3 2 2" xfId="6722"/>
    <cellStyle name="SAPBEXstdItemX 3 2 2 2" xfId="6723"/>
    <cellStyle name="SAPBEXstdItemX 3 2 3" xfId="6724"/>
    <cellStyle name="SAPBEXstdItemX 3 3" xfId="6725"/>
    <cellStyle name="SAPBEXstdItemX 3 3 2" xfId="6726"/>
    <cellStyle name="SAPBEXstdItemX 3 4" xfId="6727"/>
    <cellStyle name="SAPBEXstdItemX 4" xfId="6728"/>
    <cellStyle name="SAPBEXstdItemX 4 2" xfId="6729"/>
    <cellStyle name="SAPBEXstdItemX 4 2 2" xfId="6730"/>
    <cellStyle name="SAPBEXstdItemX 4 2 2 2" xfId="6731"/>
    <cellStyle name="SAPBEXstdItemX 4 2 3" xfId="6732"/>
    <cellStyle name="SAPBEXstdItemX 4 3" xfId="6733"/>
    <cellStyle name="SAPBEXstdItemX 4 3 2" xfId="6734"/>
    <cellStyle name="SAPBEXstdItemX 4 4" xfId="6735"/>
    <cellStyle name="SAPBEXstdItemX 5" xfId="6736"/>
    <cellStyle name="SAPBEXstdItemX 5 2" xfId="6737"/>
    <cellStyle name="SAPBEXstdItemX 5 2 2" xfId="6738"/>
    <cellStyle name="SAPBEXstdItemX 5 3" xfId="6739"/>
    <cellStyle name="SAPBEXstdItemX 6" xfId="6740"/>
    <cellStyle name="SAPBEXstdItemX 6 2" xfId="6741"/>
    <cellStyle name="SAPBEXstdItemX 7" xfId="6742"/>
    <cellStyle name="SAPBEXstdItemX_2. Приложение Доп материалы согласованияБП_БП" xfId="6743"/>
    <cellStyle name="SAPBEXtitle" xfId="6744"/>
    <cellStyle name="SAPBEXtitle 2" xfId="6745"/>
    <cellStyle name="SAPBEXtitle 3" xfId="6746"/>
    <cellStyle name="SAPBEXtitle_НВВ 2014 год  по заявкам" xfId="16058"/>
    <cellStyle name="SAPBEXundefined" xfId="6747"/>
    <cellStyle name="SAPBEXundefined 2" xfId="6748"/>
    <cellStyle name="SAPBEXundefined 2 2" xfId="6749"/>
    <cellStyle name="SAPBEXundefined 2 2 2" xfId="6750"/>
    <cellStyle name="SAPBEXundefined 2 2 2 2" xfId="6751"/>
    <cellStyle name="SAPBEXundefined 2 2 3" xfId="6752"/>
    <cellStyle name="SAPBEXundefined 2 3" xfId="6753"/>
    <cellStyle name="SAPBEXundefined 2 3 2" xfId="6754"/>
    <cellStyle name="SAPBEXundefined 2 4" xfId="6755"/>
    <cellStyle name="SAPBEXundefined 2 5" xfId="6756"/>
    <cellStyle name="SAPBEXundefined 2 6" xfId="6757"/>
    <cellStyle name="SAPBEXundefined 3" xfId="6758"/>
    <cellStyle name="SAPBEXundefined 3 2" xfId="6759"/>
    <cellStyle name="SAPBEXundefined 3 2 2" xfId="6760"/>
    <cellStyle name="SAPBEXundefined 3 2 2 2" xfId="6761"/>
    <cellStyle name="SAPBEXundefined 3 2 3" xfId="6762"/>
    <cellStyle name="SAPBEXundefined 3 3" xfId="6763"/>
    <cellStyle name="SAPBEXundefined 3 3 2" xfId="6764"/>
    <cellStyle name="SAPBEXundefined 3 4" xfId="6765"/>
    <cellStyle name="SAPBEXundefined 4" xfId="6766"/>
    <cellStyle name="SAPBEXundefined 4 2" xfId="6767"/>
    <cellStyle name="SAPBEXundefined 4 2 2" xfId="6768"/>
    <cellStyle name="SAPBEXundefined 4 3" xfId="6769"/>
    <cellStyle name="SAPBEXundefined 5" xfId="6770"/>
    <cellStyle name="SAPBEXundefined 5 2" xfId="6771"/>
    <cellStyle name="SAPBEXundefined 6" xfId="6772"/>
    <cellStyle name="SAPBEXundefined_НВВ 2014 год  по заявкам" xfId="16059"/>
    <cellStyle name="ScotchRule" xfId="6773"/>
    <cellStyle name="ScotchRule 2" xfId="6774"/>
    <cellStyle name="ScotchRule 2 2" xfId="6775"/>
    <cellStyle name="ScotchRule 3" xfId="6776"/>
    <cellStyle name="ScotchRule 3 2" xfId="6777"/>
    <cellStyle name="ScotchRule 4" xfId="6778"/>
    <cellStyle name="ScotchRule_Карта сбора НВВ РЭ 1 полугодие" xfId="6779"/>
    <cellStyle name="SEM-BPS-data" xfId="6780"/>
    <cellStyle name="SEM-BPS-data 2" xfId="6781"/>
    <cellStyle name="SEM-BPS-head" xfId="6782"/>
    <cellStyle name="SEM-BPS-headdata" xfId="6783"/>
    <cellStyle name="SEM-BPS-headkey" xfId="6784"/>
    <cellStyle name="SEM-BPS-input-on" xfId="6785"/>
    <cellStyle name="SEM-BPS-input-on 2" xfId="6786"/>
    <cellStyle name="SEM-BPS-key" xfId="6787"/>
    <cellStyle name="SEM-BPS-key 2" xfId="6788"/>
    <cellStyle name="SEM-BPS-sub1" xfId="6789"/>
    <cellStyle name="SEM-BPS-sub1 2" xfId="6790"/>
    <cellStyle name="SEM-BPS-sub2" xfId="6791"/>
    <cellStyle name="SEM-BPS-sub2 2" xfId="6792"/>
    <cellStyle name="SEM-BPS-total" xfId="6793"/>
    <cellStyle name="SEM-BPS-total 2" xfId="6794"/>
    <cellStyle name="Sheet Title" xfId="6795"/>
    <cellStyle name="Sheet Title 2" xfId="6796"/>
    <cellStyle name="Short $" xfId="6797"/>
    <cellStyle name="Show_Sell" xfId="6798"/>
    <cellStyle name="Single Accounting" xfId="6799"/>
    <cellStyle name="Single Accounting 2" xfId="6800"/>
    <cellStyle name="Size" xfId="6801"/>
    <cellStyle name="Size 2" xfId="6802"/>
    <cellStyle name="Size 2 2" xfId="6803"/>
    <cellStyle name="Size 2 2 2" xfId="6804"/>
    <cellStyle name="Size 2 3" xfId="6805"/>
    <cellStyle name="Size 2 3 2" xfId="6806"/>
    <cellStyle name="Size 2 4" xfId="6807"/>
    <cellStyle name="Size 2_Карта сбора НВВ РЭ 1 полугодие" xfId="6808"/>
    <cellStyle name="Size 3" xfId="6809"/>
    <cellStyle name="Size 3 2" xfId="6810"/>
    <cellStyle name="Size 3 2 2" xfId="6811"/>
    <cellStyle name="Size 3 3" xfId="6812"/>
    <cellStyle name="Size 3 3 2" xfId="6813"/>
    <cellStyle name="Size 3 4" xfId="6814"/>
    <cellStyle name="Size 3_Карта сбора НВВ РЭ 1 полугодие" xfId="6815"/>
    <cellStyle name="Size 4" xfId="6816"/>
    <cellStyle name="Size 4 2" xfId="6817"/>
    <cellStyle name="Size 5" xfId="6818"/>
    <cellStyle name="Size 5 2" xfId="6819"/>
    <cellStyle name="Size 6" xfId="6820"/>
    <cellStyle name="Size_Карта сбора НВВ РЭ 1 полугодие" xfId="6821"/>
    <cellStyle name="small" xfId="6822"/>
    <cellStyle name="small 2" xfId="6823"/>
    <cellStyle name="st1" xfId="6824"/>
    <cellStyle name="st1 2" xfId="6825"/>
    <cellStyle name="stand_bord" xfId="6826"/>
    <cellStyle name="Standard_Anpassen der Amortisation" xfId="6827"/>
    <cellStyle name="Style 1" xfId="6828"/>
    <cellStyle name="Style 1 2" xfId="6829"/>
    <cellStyle name="STYLE1 - Style1" xfId="6830"/>
    <cellStyle name="STYLE1 - Style1 2" xfId="6831"/>
    <cellStyle name="Styles" xfId="6832"/>
    <cellStyle name="Styles 2" xfId="6833"/>
    <cellStyle name="Subtitle" xfId="6834"/>
    <cellStyle name="Subtitle 2" xfId="6835"/>
    <cellStyle name="tabel" xfId="6836"/>
    <cellStyle name="Table" xfId="6837"/>
    <cellStyle name="Table Head" xfId="6838"/>
    <cellStyle name="Table Head 2" xfId="6839"/>
    <cellStyle name="Table Head Aligned" xfId="6840"/>
    <cellStyle name="Table Head Aligned 2" xfId="6841"/>
    <cellStyle name="Table Head Blue" xfId="6842"/>
    <cellStyle name="Table Head Blue 2" xfId="6843"/>
    <cellStyle name="Table Head Green" xfId="6844"/>
    <cellStyle name="Table Head Green 2" xfId="6845"/>
    <cellStyle name="Table Head_Val_Sum_Graph" xfId="6846"/>
    <cellStyle name="Table Heading" xfId="6847"/>
    <cellStyle name="Table Heading 2" xfId="6848"/>
    <cellStyle name="Table Heading 3" xfId="6849"/>
    <cellStyle name="Table Heading_46EP.2011(v2.0)" xfId="6850"/>
    <cellStyle name="Table Text" xfId="6851"/>
    <cellStyle name="Table Text 2" xfId="6852"/>
    <cellStyle name="Table Title" xfId="6853"/>
    <cellStyle name="Table Title 2" xfId="6854"/>
    <cellStyle name="Table Units" xfId="6855"/>
    <cellStyle name="Table Units 2" xfId="6856"/>
    <cellStyle name="Table_Header" xfId="6857"/>
    <cellStyle name="Term" xfId="6858"/>
    <cellStyle name="Term 2" xfId="6859"/>
    <cellStyle name="Text" xfId="6860"/>
    <cellStyle name="Text 1" xfId="6861"/>
    <cellStyle name="Text 1 2" xfId="6862"/>
    <cellStyle name="Text 2" xfId="6863"/>
    <cellStyle name="Text Head" xfId="6864"/>
    <cellStyle name="Text Head 1" xfId="6865"/>
    <cellStyle name="Text Head 1 2" xfId="6866"/>
    <cellStyle name="Text Head 2" xfId="6867"/>
    <cellStyle name="Text Indent A" xfId="6868"/>
    <cellStyle name="Text Indent B" xfId="6869"/>
    <cellStyle name="Text Indent C" xfId="6870"/>
    <cellStyle name="Times 10" xfId="6871"/>
    <cellStyle name="Times 10 2" xfId="6872"/>
    <cellStyle name="Times 12" xfId="6873"/>
    <cellStyle name="Times 12 2" xfId="6874"/>
    <cellStyle name="Title" xfId="6875"/>
    <cellStyle name="Title 10" xfId="6876"/>
    <cellStyle name="Title 11" xfId="6877"/>
    <cellStyle name="Title 12" xfId="6878"/>
    <cellStyle name="Title 13" xfId="6879"/>
    <cellStyle name="Title 14" xfId="6880"/>
    <cellStyle name="Title 2" xfId="6881"/>
    <cellStyle name="Title 2 2" xfId="6882"/>
    <cellStyle name="Title 3" xfId="6883"/>
    <cellStyle name="Title 4" xfId="6884"/>
    <cellStyle name="Title 5" xfId="6885"/>
    <cellStyle name="Title 6" xfId="6886"/>
    <cellStyle name="Title 7" xfId="6887"/>
    <cellStyle name="Title 8" xfId="6888"/>
    <cellStyle name="Title 9" xfId="6889"/>
    <cellStyle name="Title_1" xfId="6890"/>
    <cellStyle name="Total" xfId="6891"/>
    <cellStyle name="Total 10" xfId="6892"/>
    <cellStyle name="Total 11" xfId="6893"/>
    <cellStyle name="Total 12" xfId="6894"/>
    <cellStyle name="Total 13" xfId="6895"/>
    <cellStyle name="Total 14" xfId="6896"/>
    <cellStyle name="Total 2" xfId="6897"/>
    <cellStyle name="Total 2 2" xfId="6898"/>
    <cellStyle name="Total 2 2 2" xfId="6899"/>
    <cellStyle name="Total 2 2 2 2" xfId="6900"/>
    <cellStyle name="Total 2 2 3" xfId="6901"/>
    <cellStyle name="Total 2 3" xfId="6902"/>
    <cellStyle name="Total 2 3 2" xfId="6903"/>
    <cellStyle name="Total 2 4" xfId="6904"/>
    <cellStyle name="Total 3" xfId="6905"/>
    <cellStyle name="Total 3 2" xfId="6906"/>
    <cellStyle name="Total 3 2 2" xfId="6907"/>
    <cellStyle name="Total 3 3" xfId="6908"/>
    <cellStyle name="Total 4" xfId="6909"/>
    <cellStyle name="Total 5" xfId="6910"/>
    <cellStyle name="Total 6" xfId="6911"/>
    <cellStyle name="Total 7" xfId="6912"/>
    <cellStyle name="Total 8" xfId="6913"/>
    <cellStyle name="Total 9" xfId="6914"/>
    <cellStyle name="Total_Xl0000026" xfId="6915"/>
    <cellStyle name="TotalCurrency" xfId="6916"/>
    <cellStyle name="TotalCurrency 2" xfId="6917"/>
    <cellStyle name="TypeNote" xfId="6918"/>
    <cellStyle name="TypeNote 2" xfId="6919"/>
    <cellStyle name="Ujke,jq" xfId="6920"/>
    <cellStyle name="Ujke,jq 2" xfId="6921"/>
    <cellStyle name="Ujke,jq 2 2" xfId="6922"/>
    <cellStyle name="Ujke,jq 3" xfId="6923"/>
    <cellStyle name="Ujke,jq 3 2" xfId="6924"/>
    <cellStyle name="Ujke,jq 4" xfId="6925"/>
    <cellStyle name="Underline_Single" xfId="6926"/>
    <cellStyle name="Unit" xfId="6927"/>
    <cellStyle name="Unit 2" xfId="6928"/>
    <cellStyle name="UnitOfMeasure" xfId="6929"/>
    <cellStyle name="UnitOfMeasure 2" xfId="6930"/>
    <cellStyle name="USD" xfId="6931"/>
    <cellStyle name="USD 2" xfId="6932"/>
    <cellStyle name="Validation" xfId="6933"/>
    <cellStyle name="Valiotsikko" xfId="6934"/>
    <cellStyle name="Valiotsikko 2" xfId="6935"/>
    <cellStyle name="Value" xfId="6936"/>
    <cellStyle name="Value 2" xfId="6937"/>
    <cellStyle name="Valuta [0]_Arcen" xfId="6938"/>
    <cellStyle name="Valuta_Arcen" xfId="6939"/>
    <cellStyle name="Vertical" xfId="6940"/>
    <cellStyle name="Vertical 2" xfId="6941"/>
    <cellStyle name="Vдliotsikko" xfId="6942"/>
    <cellStyle name="Vдliotsikko 2" xfId="6943"/>
    <cellStyle name="Währung [0]_laroux" xfId="6944"/>
    <cellStyle name="Währung_laroux" xfId="6945"/>
    <cellStyle name="Walutowy [0]_1" xfId="6946"/>
    <cellStyle name="Walutowy_1" xfId="6947"/>
    <cellStyle name="Warning Text" xfId="6948"/>
    <cellStyle name="Warning Text 10" xfId="6949"/>
    <cellStyle name="Warning Text 11" xfId="6950"/>
    <cellStyle name="Warning Text 12" xfId="6951"/>
    <cellStyle name="Warning Text 13" xfId="6952"/>
    <cellStyle name="Warning Text 14" xfId="6953"/>
    <cellStyle name="Warning Text 2" xfId="6954"/>
    <cellStyle name="Warning Text 2 2" xfId="6955"/>
    <cellStyle name="Warning Text 3" xfId="6956"/>
    <cellStyle name="Warning Text 4" xfId="6957"/>
    <cellStyle name="Warning Text 5" xfId="6958"/>
    <cellStyle name="Warning Text 6" xfId="6959"/>
    <cellStyle name="Warning Text 7" xfId="6960"/>
    <cellStyle name="Warning Text 8" xfId="6961"/>
    <cellStyle name="Warning Text 9" xfId="6962"/>
    <cellStyle name="Warning Text_НВВ 2014 год  по заявкам" xfId="16060"/>
    <cellStyle name="white" xfId="6963"/>
    <cellStyle name="white 2" xfId="6964"/>
    <cellStyle name="Wдhrung [0]_Compiling Utility Macros" xfId="6965"/>
    <cellStyle name="Wдhrung_Compiling Utility Macros" xfId="6966"/>
    <cellStyle name="year" xfId="6967"/>
    <cellStyle name="year 2" xfId="6968"/>
    <cellStyle name="Year EN" xfId="6969"/>
    <cellStyle name="Year RU" xfId="6970"/>
    <cellStyle name="YelNumbersCurr" xfId="6971"/>
    <cellStyle name="YelNumbersCurr 2" xfId="6972"/>
    <cellStyle name="YelNumbersCurr 2 2" xfId="6973"/>
    <cellStyle name="YelNumbersCurr 2 2 2" xfId="6974"/>
    <cellStyle name="YelNumbersCurr 2 3" xfId="6975"/>
    <cellStyle name="YelNumbersCurr 2 3 2" xfId="6976"/>
    <cellStyle name="YelNumbersCurr 2 4" xfId="6977"/>
    <cellStyle name="YelNumbersCurr 2 5" xfId="6978"/>
    <cellStyle name="YelNumbersCurr 3" xfId="6979"/>
    <cellStyle name="YelNumbersCurr 3 2" xfId="6980"/>
    <cellStyle name="YelNumbersCurr 3 2 2" xfId="6981"/>
    <cellStyle name="YelNumbersCurr 3 3" xfId="6982"/>
    <cellStyle name="YelNumbersCurr 3 3 2" xfId="6983"/>
    <cellStyle name="YelNumbersCurr 3 4" xfId="6984"/>
    <cellStyle name="YelNumbersCurr 4" xfId="6985"/>
    <cellStyle name="YelNumbersCurr 4 2" xfId="6986"/>
    <cellStyle name="YelNumbersCurr 5" xfId="6987"/>
    <cellStyle name="YelNumbersCurr 5 2" xfId="6988"/>
    <cellStyle name="YelNumbersCurr 6" xfId="6989"/>
    <cellStyle name="Yen" xfId="6990"/>
    <cellStyle name="Акцент1 10" xfId="6991"/>
    <cellStyle name="Акцент1 10 2" xfId="6992"/>
    <cellStyle name="Акцент1 11" xfId="6993"/>
    <cellStyle name="Акцент1 11 2" xfId="6994"/>
    <cellStyle name="Акцент1 2" xfId="6995"/>
    <cellStyle name="Акцент1 2 2" xfId="6996"/>
    <cellStyle name="Акцент1 2 2 2" xfId="6997"/>
    <cellStyle name="Акцент1 2 2 2 2" xfId="6998"/>
    <cellStyle name="Акцент1 2 2 3" xfId="6999"/>
    <cellStyle name="Акцент1 2 3" xfId="7000"/>
    <cellStyle name="Акцент1 2 3 2" xfId="7001"/>
    <cellStyle name="Акцент1 2 3 2 2" xfId="7002"/>
    <cellStyle name="Акцент1 2 3 3" xfId="7003"/>
    <cellStyle name="Акцент1 2 4" xfId="7004"/>
    <cellStyle name="Акцент1 2 4 2" xfId="7005"/>
    <cellStyle name="Акцент1 2 5" xfId="7006"/>
    <cellStyle name="Акцент1 2 5 2" xfId="7007"/>
    <cellStyle name="Акцент1 2 6" xfId="7008"/>
    <cellStyle name="Акцент1 2 6 2" xfId="7009"/>
    <cellStyle name="Акцент1 2 7" xfId="7010"/>
    <cellStyle name="Акцент1 2_НВВ 2014 год  по заявкам" xfId="16061"/>
    <cellStyle name="Акцент1 3" xfId="7011"/>
    <cellStyle name="Акцент1 3 2" xfId="7012"/>
    <cellStyle name="Акцент1 3 2 2" xfId="7013"/>
    <cellStyle name="Акцент1 3 3" xfId="7014"/>
    <cellStyle name="Акцент1 4" xfId="7015"/>
    <cellStyle name="Акцент1 4 2" xfId="7016"/>
    <cellStyle name="Акцент1 4 2 2" xfId="7017"/>
    <cellStyle name="Акцент1 4 3" xfId="7018"/>
    <cellStyle name="Акцент1 5" xfId="7019"/>
    <cellStyle name="Акцент1 5 2" xfId="7020"/>
    <cellStyle name="Акцент1 5 2 2" xfId="7021"/>
    <cellStyle name="Акцент1 5 3" xfId="7022"/>
    <cellStyle name="Акцент1 6" xfId="7023"/>
    <cellStyle name="Акцент1 6 2" xfId="7024"/>
    <cellStyle name="Акцент1 6 2 2" xfId="7025"/>
    <cellStyle name="Акцент1 6 3" xfId="7026"/>
    <cellStyle name="Акцент1 7" xfId="7027"/>
    <cellStyle name="Акцент1 7 2" xfId="7028"/>
    <cellStyle name="Акцент1 7 2 2" xfId="7029"/>
    <cellStyle name="Акцент1 7 3" xfId="7030"/>
    <cellStyle name="Акцент1 8" xfId="7031"/>
    <cellStyle name="Акцент1 8 2" xfId="7032"/>
    <cellStyle name="Акцент1 8 2 2" xfId="7033"/>
    <cellStyle name="Акцент1 8 3" xfId="7034"/>
    <cellStyle name="Акцент1 9" xfId="7035"/>
    <cellStyle name="Акцент1 9 2" xfId="7036"/>
    <cellStyle name="Акцент1 9 2 2" xfId="7037"/>
    <cellStyle name="Акцент1 9 3" xfId="7038"/>
    <cellStyle name="Акцент2 10" xfId="7039"/>
    <cellStyle name="Акцент2 10 2" xfId="7040"/>
    <cellStyle name="Акцент2 11" xfId="7041"/>
    <cellStyle name="Акцент2 11 2" xfId="7042"/>
    <cellStyle name="Акцент2 2" xfId="7043"/>
    <cellStyle name="Акцент2 2 2" xfId="7044"/>
    <cellStyle name="Акцент2 2 2 2" xfId="7045"/>
    <cellStyle name="Акцент2 2 2 2 2" xfId="7046"/>
    <cellStyle name="Акцент2 2 2 3" xfId="7047"/>
    <cellStyle name="Акцент2 2 3" xfId="7048"/>
    <cellStyle name="Акцент2 2 3 2" xfId="7049"/>
    <cellStyle name="Акцент2 2 3 2 2" xfId="7050"/>
    <cellStyle name="Акцент2 2 3 3" xfId="7051"/>
    <cellStyle name="Акцент2 2 4" xfId="7052"/>
    <cellStyle name="Акцент2 2 4 2" xfId="7053"/>
    <cellStyle name="Акцент2 2 5" xfId="7054"/>
    <cellStyle name="Акцент2 2 5 2" xfId="7055"/>
    <cellStyle name="Акцент2 2 6" xfId="7056"/>
    <cellStyle name="Акцент2 2 6 2" xfId="7057"/>
    <cellStyle name="Акцент2 2 7" xfId="7058"/>
    <cellStyle name="Акцент2 2_НВВ 2014 год  по заявкам" xfId="16062"/>
    <cellStyle name="Акцент2 3" xfId="7059"/>
    <cellStyle name="Акцент2 3 2" xfId="7060"/>
    <cellStyle name="Акцент2 3 2 2" xfId="7061"/>
    <cellStyle name="Акцент2 3 3" xfId="7062"/>
    <cellStyle name="Акцент2 4" xfId="7063"/>
    <cellStyle name="Акцент2 4 2" xfId="7064"/>
    <cellStyle name="Акцент2 4 2 2" xfId="7065"/>
    <cellStyle name="Акцент2 4 3" xfId="7066"/>
    <cellStyle name="Акцент2 5" xfId="7067"/>
    <cellStyle name="Акцент2 5 2" xfId="7068"/>
    <cellStyle name="Акцент2 5 2 2" xfId="7069"/>
    <cellStyle name="Акцент2 5 3" xfId="7070"/>
    <cellStyle name="Акцент2 6" xfId="7071"/>
    <cellStyle name="Акцент2 6 2" xfId="7072"/>
    <cellStyle name="Акцент2 6 2 2" xfId="7073"/>
    <cellStyle name="Акцент2 6 3" xfId="7074"/>
    <cellStyle name="Акцент2 7" xfId="7075"/>
    <cellStyle name="Акцент2 7 2" xfId="7076"/>
    <cellStyle name="Акцент2 7 2 2" xfId="7077"/>
    <cellStyle name="Акцент2 7 3" xfId="7078"/>
    <cellStyle name="Акцент2 8" xfId="7079"/>
    <cellStyle name="Акцент2 8 2" xfId="7080"/>
    <cellStyle name="Акцент2 8 2 2" xfId="7081"/>
    <cellStyle name="Акцент2 8 3" xfId="7082"/>
    <cellStyle name="Акцент2 9" xfId="7083"/>
    <cellStyle name="Акцент2 9 2" xfId="7084"/>
    <cellStyle name="Акцент2 9 2 2" xfId="7085"/>
    <cellStyle name="Акцент2 9 3" xfId="7086"/>
    <cellStyle name="Акцент3 10" xfId="7087"/>
    <cellStyle name="Акцент3 10 2" xfId="7088"/>
    <cellStyle name="Акцент3 11" xfId="7089"/>
    <cellStyle name="Акцент3 11 2" xfId="7090"/>
    <cellStyle name="Акцент3 2" xfId="7091"/>
    <cellStyle name="Акцент3 2 2" xfId="7092"/>
    <cellStyle name="Акцент3 2 2 2" xfId="7093"/>
    <cellStyle name="Акцент3 2 2 2 2" xfId="7094"/>
    <cellStyle name="Акцент3 2 2 3" xfId="7095"/>
    <cellStyle name="Акцент3 2 3" xfId="7096"/>
    <cellStyle name="Акцент3 2 3 2" xfId="7097"/>
    <cellStyle name="Акцент3 2 3 2 2" xfId="7098"/>
    <cellStyle name="Акцент3 2 3 3" xfId="7099"/>
    <cellStyle name="Акцент3 2 4" xfId="7100"/>
    <cellStyle name="Акцент3 2 4 2" xfId="7101"/>
    <cellStyle name="Акцент3 2 5" xfId="7102"/>
    <cellStyle name="Акцент3 2 5 2" xfId="7103"/>
    <cellStyle name="Акцент3 2 6" xfId="7104"/>
    <cellStyle name="Акцент3 2 6 2" xfId="7105"/>
    <cellStyle name="Акцент3 2 7" xfId="7106"/>
    <cellStyle name="Акцент3 2_НВВ 2014 год  по заявкам" xfId="16063"/>
    <cellStyle name="Акцент3 3" xfId="7107"/>
    <cellStyle name="Акцент3 3 2" xfId="7108"/>
    <cellStyle name="Акцент3 3 2 2" xfId="7109"/>
    <cellStyle name="Акцент3 3 3" xfId="7110"/>
    <cellStyle name="Акцент3 4" xfId="7111"/>
    <cellStyle name="Акцент3 4 2" xfId="7112"/>
    <cellStyle name="Акцент3 4 2 2" xfId="7113"/>
    <cellStyle name="Акцент3 4 3" xfId="7114"/>
    <cellStyle name="Акцент3 5" xfId="7115"/>
    <cellStyle name="Акцент3 5 2" xfId="7116"/>
    <cellStyle name="Акцент3 5 2 2" xfId="7117"/>
    <cellStyle name="Акцент3 5 3" xfId="7118"/>
    <cellStyle name="Акцент3 6" xfId="7119"/>
    <cellStyle name="Акцент3 6 2" xfId="7120"/>
    <cellStyle name="Акцент3 6 2 2" xfId="7121"/>
    <cellStyle name="Акцент3 6 3" xfId="7122"/>
    <cellStyle name="Акцент3 7" xfId="7123"/>
    <cellStyle name="Акцент3 7 2" xfId="7124"/>
    <cellStyle name="Акцент3 7 2 2" xfId="7125"/>
    <cellStyle name="Акцент3 7 3" xfId="7126"/>
    <cellStyle name="Акцент3 8" xfId="7127"/>
    <cellStyle name="Акцент3 8 2" xfId="7128"/>
    <cellStyle name="Акцент3 8 2 2" xfId="7129"/>
    <cellStyle name="Акцент3 8 3" xfId="7130"/>
    <cellStyle name="Акцент3 9" xfId="7131"/>
    <cellStyle name="Акцент3 9 2" xfId="7132"/>
    <cellStyle name="Акцент3 9 2 2" xfId="7133"/>
    <cellStyle name="Акцент3 9 3" xfId="7134"/>
    <cellStyle name="Акцент4 10" xfId="7135"/>
    <cellStyle name="Акцент4 10 2" xfId="7136"/>
    <cellStyle name="Акцент4 11" xfId="7137"/>
    <cellStyle name="Акцент4 11 2" xfId="7138"/>
    <cellStyle name="Акцент4 2" xfId="7139"/>
    <cellStyle name="Акцент4 2 2" xfId="7140"/>
    <cellStyle name="Акцент4 2 2 2" xfId="7141"/>
    <cellStyle name="Акцент4 2 2 2 2" xfId="7142"/>
    <cellStyle name="Акцент4 2 2 3" xfId="7143"/>
    <cellStyle name="Акцент4 2 3" xfId="7144"/>
    <cellStyle name="Акцент4 2 3 2" xfId="7145"/>
    <cellStyle name="Акцент4 2 3 2 2" xfId="7146"/>
    <cellStyle name="Акцент4 2 3 3" xfId="7147"/>
    <cellStyle name="Акцент4 2 4" xfId="7148"/>
    <cellStyle name="Акцент4 2 4 2" xfId="7149"/>
    <cellStyle name="Акцент4 2 5" xfId="7150"/>
    <cellStyle name="Акцент4 2 5 2" xfId="7151"/>
    <cellStyle name="Акцент4 2 6" xfId="7152"/>
    <cellStyle name="Акцент4 2 6 2" xfId="7153"/>
    <cellStyle name="Акцент4 2 7" xfId="7154"/>
    <cellStyle name="Акцент4 2_НВВ 2014 год  по заявкам" xfId="16064"/>
    <cellStyle name="Акцент4 3" xfId="7155"/>
    <cellStyle name="Акцент4 3 2" xfId="7156"/>
    <cellStyle name="Акцент4 3 2 2" xfId="7157"/>
    <cellStyle name="Акцент4 3 3" xfId="7158"/>
    <cellStyle name="Акцент4 4" xfId="7159"/>
    <cellStyle name="Акцент4 4 2" xfId="7160"/>
    <cellStyle name="Акцент4 4 2 2" xfId="7161"/>
    <cellStyle name="Акцент4 4 3" xfId="7162"/>
    <cellStyle name="Акцент4 5" xfId="7163"/>
    <cellStyle name="Акцент4 5 2" xfId="7164"/>
    <cellStyle name="Акцент4 5 2 2" xfId="7165"/>
    <cellStyle name="Акцент4 5 3" xfId="7166"/>
    <cellStyle name="Акцент4 6" xfId="7167"/>
    <cellStyle name="Акцент4 6 2" xfId="7168"/>
    <cellStyle name="Акцент4 6 2 2" xfId="7169"/>
    <cellStyle name="Акцент4 6 3" xfId="7170"/>
    <cellStyle name="Акцент4 7" xfId="7171"/>
    <cellStyle name="Акцент4 7 2" xfId="7172"/>
    <cellStyle name="Акцент4 7 2 2" xfId="7173"/>
    <cellStyle name="Акцент4 7 3" xfId="7174"/>
    <cellStyle name="Акцент4 8" xfId="7175"/>
    <cellStyle name="Акцент4 8 2" xfId="7176"/>
    <cellStyle name="Акцент4 8 2 2" xfId="7177"/>
    <cellStyle name="Акцент4 8 3" xfId="7178"/>
    <cellStyle name="Акцент4 9" xfId="7179"/>
    <cellStyle name="Акцент4 9 2" xfId="7180"/>
    <cellStyle name="Акцент4 9 2 2" xfId="7181"/>
    <cellStyle name="Акцент4 9 3" xfId="7182"/>
    <cellStyle name="Акцент5 10" xfId="7183"/>
    <cellStyle name="Акцент5 10 2" xfId="7184"/>
    <cellStyle name="Акцент5 11" xfId="7185"/>
    <cellStyle name="Акцент5 11 2" xfId="7186"/>
    <cellStyle name="Акцент5 2" xfId="7187"/>
    <cellStyle name="Акцент5 2 2" xfId="7188"/>
    <cellStyle name="Акцент5 2 2 2" xfId="7189"/>
    <cellStyle name="Акцент5 2 2 2 2" xfId="7190"/>
    <cellStyle name="Акцент5 2 2 3" xfId="7191"/>
    <cellStyle name="Акцент5 2 3" xfId="7192"/>
    <cellStyle name="Акцент5 2 3 2" xfId="7193"/>
    <cellStyle name="Акцент5 2 3 2 2" xfId="7194"/>
    <cellStyle name="Акцент5 2 3 3" xfId="7195"/>
    <cellStyle name="Акцент5 2 4" xfId="7196"/>
    <cellStyle name="Акцент5 2 4 2" xfId="7197"/>
    <cellStyle name="Акцент5 2 5" xfId="7198"/>
    <cellStyle name="Акцент5 2 5 2" xfId="7199"/>
    <cellStyle name="Акцент5 2 6" xfId="7200"/>
    <cellStyle name="Акцент5 2 6 2" xfId="7201"/>
    <cellStyle name="Акцент5 2 7" xfId="7202"/>
    <cellStyle name="Акцент5 2_НВВ 2014 год  по заявкам" xfId="16065"/>
    <cellStyle name="Акцент5 3" xfId="7203"/>
    <cellStyle name="Акцент5 3 2" xfId="7204"/>
    <cellStyle name="Акцент5 3 2 2" xfId="7205"/>
    <cellStyle name="Акцент5 3 3" xfId="7206"/>
    <cellStyle name="Акцент5 4" xfId="7207"/>
    <cellStyle name="Акцент5 4 2" xfId="7208"/>
    <cellStyle name="Акцент5 4 2 2" xfId="7209"/>
    <cellStyle name="Акцент5 4 3" xfId="7210"/>
    <cellStyle name="Акцент5 5" xfId="7211"/>
    <cellStyle name="Акцент5 5 2" xfId="7212"/>
    <cellStyle name="Акцент5 5 2 2" xfId="7213"/>
    <cellStyle name="Акцент5 5 3" xfId="7214"/>
    <cellStyle name="Акцент5 6" xfId="7215"/>
    <cellStyle name="Акцент5 6 2" xfId="7216"/>
    <cellStyle name="Акцент5 6 2 2" xfId="7217"/>
    <cellStyle name="Акцент5 6 3" xfId="7218"/>
    <cellStyle name="Акцент5 7" xfId="7219"/>
    <cellStyle name="Акцент5 7 2" xfId="7220"/>
    <cellStyle name="Акцент5 7 2 2" xfId="7221"/>
    <cellStyle name="Акцент5 7 3" xfId="7222"/>
    <cellStyle name="Акцент5 8" xfId="7223"/>
    <cellStyle name="Акцент5 8 2" xfId="7224"/>
    <cellStyle name="Акцент5 8 2 2" xfId="7225"/>
    <cellStyle name="Акцент5 8 3" xfId="7226"/>
    <cellStyle name="Акцент5 9" xfId="7227"/>
    <cellStyle name="Акцент5 9 2" xfId="7228"/>
    <cellStyle name="Акцент5 9 2 2" xfId="7229"/>
    <cellStyle name="Акцент5 9 3" xfId="7230"/>
    <cellStyle name="Акцент6 10" xfId="7231"/>
    <cellStyle name="Акцент6 10 2" xfId="7232"/>
    <cellStyle name="Акцент6 11" xfId="7233"/>
    <cellStyle name="Акцент6 11 2" xfId="7234"/>
    <cellStyle name="Акцент6 2" xfId="7235"/>
    <cellStyle name="Акцент6 2 2" xfId="7236"/>
    <cellStyle name="Акцент6 2 2 2" xfId="7237"/>
    <cellStyle name="Акцент6 2 2 2 2" xfId="7238"/>
    <cellStyle name="Акцент6 2 2 3" xfId="7239"/>
    <cellStyle name="Акцент6 2 3" xfId="7240"/>
    <cellStyle name="Акцент6 2 3 2" xfId="7241"/>
    <cellStyle name="Акцент6 2 3 2 2" xfId="7242"/>
    <cellStyle name="Акцент6 2 3 3" xfId="7243"/>
    <cellStyle name="Акцент6 2 4" xfId="7244"/>
    <cellStyle name="Акцент6 2 4 2" xfId="7245"/>
    <cellStyle name="Акцент6 2 5" xfId="7246"/>
    <cellStyle name="Акцент6 2 5 2" xfId="7247"/>
    <cellStyle name="Акцент6 2 6" xfId="7248"/>
    <cellStyle name="Акцент6 2 6 2" xfId="7249"/>
    <cellStyle name="Акцент6 2 7" xfId="7250"/>
    <cellStyle name="Акцент6 2_НВВ 2014 год  по заявкам" xfId="16066"/>
    <cellStyle name="Акцент6 3" xfId="7251"/>
    <cellStyle name="Акцент6 3 2" xfId="7252"/>
    <cellStyle name="Акцент6 3 2 2" xfId="7253"/>
    <cellStyle name="Акцент6 3 3" xfId="7254"/>
    <cellStyle name="Акцент6 4" xfId="7255"/>
    <cellStyle name="Акцент6 4 2" xfId="7256"/>
    <cellStyle name="Акцент6 4 2 2" xfId="7257"/>
    <cellStyle name="Акцент6 4 3" xfId="7258"/>
    <cellStyle name="Акцент6 5" xfId="7259"/>
    <cellStyle name="Акцент6 5 2" xfId="7260"/>
    <cellStyle name="Акцент6 5 2 2" xfId="7261"/>
    <cellStyle name="Акцент6 5 3" xfId="7262"/>
    <cellStyle name="Акцент6 6" xfId="7263"/>
    <cellStyle name="Акцент6 6 2" xfId="7264"/>
    <cellStyle name="Акцент6 6 2 2" xfId="7265"/>
    <cellStyle name="Акцент6 6 3" xfId="7266"/>
    <cellStyle name="Акцент6 7" xfId="7267"/>
    <cellStyle name="Акцент6 7 2" xfId="7268"/>
    <cellStyle name="Акцент6 7 2 2" xfId="7269"/>
    <cellStyle name="Акцент6 7 3" xfId="7270"/>
    <cellStyle name="Акцент6 8" xfId="7271"/>
    <cellStyle name="Акцент6 8 2" xfId="7272"/>
    <cellStyle name="Акцент6 8 2 2" xfId="7273"/>
    <cellStyle name="Акцент6 8 3" xfId="7274"/>
    <cellStyle name="Акцент6 9" xfId="7275"/>
    <cellStyle name="Акцент6 9 2" xfId="7276"/>
    <cellStyle name="Акцент6 9 2 2" xfId="7277"/>
    <cellStyle name="Акцент6 9 3" xfId="7278"/>
    <cellStyle name="Беззащитный" xfId="7279"/>
    <cellStyle name="Ввод  10" xfId="7280"/>
    <cellStyle name="Ввод  10 2" xfId="7281"/>
    <cellStyle name="Ввод  11" xfId="7282"/>
    <cellStyle name="Ввод  11 2" xfId="7283"/>
    <cellStyle name="Ввод  12" xfId="7284"/>
    <cellStyle name="Ввод  2" xfId="7285"/>
    <cellStyle name="Ввод  2 2" xfId="7286"/>
    <cellStyle name="Ввод  2 2 2" xfId="7287"/>
    <cellStyle name="Ввод  2 2 2 2" xfId="7288"/>
    <cellStyle name="Ввод  2 2 2 2 2" xfId="7289"/>
    <cellStyle name="Ввод  2 2 2 3" xfId="7290"/>
    <cellStyle name="Ввод  2 2 3" xfId="7291"/>
    <cellStyle name="Ввод  2 2 3 2" xfId="7292"/>
    <cellStyle name="Ввод  2 2 4" xfId="7293"/>
    <cellStyle name="Ввод  2 3" xfId="7294"/>
    <cellStyle name="Ввод  2 3 2" xfId="7295"/>
    <cellStyle name="Ввод  2 3 2 2" xfId="7296"/>
    <cellStyle name="Ввод  2 3 2 2 2" xfId="7297"/>
    <cellStyle name="Ввод  2 3 2 3" xfId="7298"/>
    <cellStyle name="Ввод  2 3 3" xfId="7299"/>
    <cellStyle name="Ввод  2 3 3 2" xfId="7300"/>
    <cellStyle name="Ввод  2 3 4" xfId="7301"/>
    <cellStyle name="Ввод  2 4" xfId="7302"/>
    <cellStyle name="Ввод  2 4 2" xfId="7303"/>
    <cellStyle name="Ввод  2 4 2 2" xfId="7304"/>
    <cellStyle name="Ввод  2 4 3" xfId="7305"/>
    <cellStyle name="Ввод  2 5" xfId="7306"/>
    <cellStyle name="Ввод  2 5 2" xfId="7307"/>
    <cellStyle name="Ввод  2 6" xfId="7308"/>
    <cellStyle name="Ввод  2 6 2" xfId="7309"/>
    <cellStyle name="Ввод  2 7" xfId="7310"/>
    <cellStyle name="Ввод  2_46EE.2011(v1.0)" xfId="7311"/>
    <cellStyle name="Ввод  3" xfId="7312"/>
    <cellStyle name="Ввод  3 2" xfId="7313"/>
    <cellStyle name="Ввод  3 2 2" xfId="7314"/>
    <cellStyle name="Ввод  3 2 2 2" xfId="7315"/>
    <cellStyle name="Ввод  3 2 3" xfId="7316"/>
    <cellStyle name="Ввод  3 3" xfId="7317"/>
    <cellStyle name="Ввод  3 3 2" xfId="7318"/>
    <cellStyle name="Ввод  3 4" xfId="7319"/>
    <cellStyle name="Ввод  3_46EE.2011(v1.0)" xfId="7320"/>
    <cellStyle name="Ввод  4" xfId="7321"/>
    <cellStyle name="Ввод  4 2" xfId="7322"/>
    <cellStyle name="Ввод  4 2 2" xfId="7323"/>
    <cellStyle name="Ввод  4 2 2 2" xfId="7324"/>
    <cellStyle name="Ввод  4 2 3" xfId="7325"/>
    <cellStyle name="Ввод  4 3" xfId="7326"/>
    <cellStyle name="Ввод  4 3 2" xfId="7327"/>
    <cellStyle name="Ввод  4 4" xfId="7328"/>
    <cellStyle name="Ввод  4_46EE.2011(v1.0)" xfId="7329"/>
    <cellStyle name="Ввод  5" xfId="7330"/>
    <cellStyle name="Ввод  5 2" xfId="7331"/>
    <cellStyle name="Ввод  5 2 2" xfId="7332"/>
    <cellStyle name="Ввод  5 2 2 2" xfId="7333"/>
    <cellStyle name="Ввод  5 2 3" xfId="7334"/>
    <cellStyle name="Ввод  5 3" xfId="7335"/>
    <cellStyle name="Ввод  5 3 2" xfId="7336"/>
    <cellStyle name="Ввод  5 4" xfId="7337"/>
    <cellStyle name="Ввод  5_46EE.2011(v1.0)" xfId="7338"/>
    <cellStyle name="Ввод  6" xfId="7339"/>
    <cellStyle name="Ввод  6 2" xfId="7340"/>
    <cellStyle name="Ввод  6 2 2" xfId="7341"/>
    <cellStyle name="Ввод  6 3" xfId="7342"/>
    <cellStyle name="Ввод  6_46EE.2011(v1.0)" xfId="7343"/>
    <cellStyle name="Ввод  7" xfId="7344"/>
    <cellStyle name="Ввод  7 2" xfId="7345"/>
    <cellStyle name="Ввод  7 2 2" xfId="7346"/>
    <cellStyle name="Ввод  7 3" xfId="7347"/>
    <cellStyle name="Ввод  7_46EE.2011(v1.0)" xfId="7348"/>
    <cellStyle name="Ввод  8" xfId="7349"/>
    <cellStyle name="Ввод  8 2" xfId="7350"/>
    <cellStyle name="Ввод  8 2 2" xfId="7351"/>
    <cellStyle name="Ввод  8 3" xfId="7352"/>
    <cellStyle name="Ввод  8_46EE.2011(v1.0)" xfId="7353"/>
    <cellStyle name="Ввод  9" xfId="7354"/>
    <cellStyle name="Ввод  9 2" xfId="7355"/>
    <cellStyle name="Ввод  9 2 2" xfId="7356"/>
    <cellStyle name="Ввод  9 3" xfId="7357"/>
    <cellStyle name="Ввод  9_46EE.2011(v1.0)" xfId="7358"/>
    <cellStyle name="Верт. заголовок" xfId="7359"/>
    <cellStyle name="Вес_продукта" xfId="7360"/>
    <cellStyle name="Внешняя сылка" xfId="7361"/>
    <cellStyle name="Вывод 10" xfId="7362"/>
    <cellStyle name="Вывод 10 2" xfId="7363"/>
    <cellStyle name="Вывод 11" xfId="7364"/>
    <cellStyle name="Вывод 11 2" xfId="7365"/>
    <cellStyle name="Вывод 2" xfId="7366"/>
    <cellStyle name="Вывод 2 2" xfId="7367"/>
    <cellStyle name="Вывод 2 2 2" xfId="7368"/>
    <cellStyle name="Вывод 2 2 2 2" xfId="7369"/>
    <cellStyle name="Вывод 2 2 2 2 2" xfId="7370"/>
    <cellStyle name="Вывод 2 2 2 3" xfId="7371"/>
    <cellStyle name="Вывод 2 2 3" xfId="7372"/>
    <cellStyle name="Вывод 2 2 3 2" xfId="7373"/>
    <cellStyle name="Вывод 2 2 4" xfId="7374"/>
    <cellStyle name="Вывод 2 3" xfId="7375"/>
    <cellStyle name="Вывод 2 3 2" xfId="7376"/>
    <cellStyle name="Вывод 2 3 2 2" xfId="7377"/>
    <cellStyle name="Вывод 2 3 2 2 2" xfId="7378"/>
    <cellStyle name="Вывод 2 3 2 3" xfId="7379"/>
    <cellStyle name="Вывод 2 3 3" xfId="7380"/>
    <cellStyle name="Вывод 2 3 3 2" xfId="7381"/>
    <cellStyle name="Вывод 2 3 4" xfId="7382"/>
    <cellStyle name="Вывод 2 4" xfId="7383"/>
    <cellStyle name="Вывод 2 4 2" xfId="7384"/>
    <cellStyle name="Вывод 2 4 2 2" xfId="7385"/>
    <cellStyle name="Вывод 2 4 3" xfId="7386"/>
    <cellStyle name="Вывод 2 5" xfId="7387"/>
    <cellStyle name="Вывод 2 5 2" xfId="7388"/>
    <cellStyle name="Вывод 2 6" xfId="7389"/>
    <cellStyle name="Вывод 2 6 2" xfId="7390"/>
    <cellStyle name="Вывод 2 7" xfId="7391"/>
    <cellStyle name="Вывод 2_46EE.2011(v1.0)" xfId="7392"/>
    <cellStyle name="Вывод 3" xfId="7393"/>
    <cellStyle name="Вывод 3 2" xfId="7394"/>
    <cellStyle name="Вывод 3 2 2" xfId="7395"/>
    <cellStyle name="Вывод 3 2 2 2" xfId="7396"/>
    <cellStyle name="Вывод 3 2 3" xfId="7397"/>
    <cellStyle name="Вывод 3 3" xfId="7398"/>
    <cellStyle name="Вывод 3 3 2" xfId="7399"/>
    <cellStyle name="Вывод 3 4" xfId="7400"/>
    <cellStyle name="Вывод 3_46EE.2011(v1.0)" xfId="7401"/>
    <cellStyle name="Вывод 4" xfId="7402"/>
    <cellStyle name="Вывод 4 2" xfId="7403"/>
    <cellStyle name="Вывод 4 2 2" xfId="7404"/>
    <cellStyle name="Вывод 4 2 2 2" xfId="7405"/>
    <cellStyle name="Вывод 4 2 3" xfId="7406"/>
    <cellStyle name="Вывод 4 3" xfId="7407"/>
    <cellStyle name="Вывод 4 3 2" xfId="7408"/>
    <cellStyle name="Вывод 4 4" xfId="7409"/>
    <cellStyle name="Вывод 4_46EE.2011(v1.0)" xfId="7410"/>
    <cellStyle name="Вывод 5" xfId="7411"/>
    <cellStyle name="Вывод 5 2" xfId="7412"/>
    <cellStyle name="Вывод 5 2 2" xfId="7413"/>
    <cellStyle name="Вывод 5 2 2 2" xfId="7414"/>
    <cellStyle name="Вывод 5 2 3" xfId="7415"/>
    <cellStyle name="Вывод 5 3" xfId="7416"/>
    <cellStyle name="Вывод 5 3 2" xfId="7417"/>
    <cellStyle name="Вывод 5 4" xfId="7418"/>
    <cellStyle name="Вывод 5_46EE.2011(v1.0)" xfId="7419"/>
    <cellStyle name="Вывод 6" xfId="7420"/>
    <cellStyle name="Вывод 6 2" xfId="7421"/>
    <cellStyle name="Вывод 6 2 2" xfId="7422"/>
    <cellStyle name="Вывод 6 3" xfId="7423"/>
    <cellStyle name="Вывод 6_46EE.2011(v1.0)" xfId="7424"/>
    <cellStyle name="Вывод 7" xfId="7425"/>
    <cellStyle name="Вывод 7 2" xfId="7426"/>
    <cellStyle name="Вывод 7 2 2" xfId="7427"/>
    <cellStyle name="Вывод 7 3" xfId="7428"/>
    <cellStyle name="Вывод 7_46EE.2011(v1.0)" xfId="7429"/>
    <cellStyle name="Вывод 8" xfId="7430"/>
    <cellStyle name="Вывод 8 2" xfId="7431"/>
    <cellStyle name="Вывод 8 2 2" xfId="7432"/>
    <cellStyle name="Вывод 8 3" xfId="7433"/>
    <cellStyle name="Вывод 8_46EE.2011(v1.0)" xfId="7434"/>
    <cellStyle name="Вывод 9" xfId="7435"/>
    <cellStyle name="Вывод 9 2" xfId="7436"/>
    <cellStyle name="Вывод 9 2 2" xfId="7437"/>
    <cellStyle name="Вывод 9 3" xfId="7438"/>
    <cellStyle name="Вывод 9_46EE.2011(v1.0)" xfId="7439"/>
    <cellStyle name="Вычисление 10" xfId="7440"/>
    <cellStyle name="Вычисление 10 2" xfId="7441"/>
    <cellStyle name="Вычисление 11" xfId="7442"/>
    <cellStyle name="Вычисление 11 2" xfId="7443"/>
    <cellStyle name="Вычисление 2" xfId="7444"/>
    <cellStyle name="Вычисление 2 2" xfId="7445"/>
    <cellStyle name="Вычисление 2 2 2" xfId="7446"/>
    <cellStyle name="Вычисление 2 2 2 2" xfId="7447"/>
    <cellStyle name="Вычисление 2 2 2 2 2" xfId="7448"/>
    <cellStyle name="Вычисление 2 2 2 3" xfId="7449"/>
    <cellStyle name="Вычисление 2 2 3" xfId="7450"/>
    <cellStyle name="Вычисление 2 2 3 2" xfId="7451"/>
    <cellStyle name="Вычисление 2 2 4" xfId="7452"/>
    <cellStyle name="Вычисление 2 3" xfId="7453"/>
    <cellStyle name="Вычисление 2 3 2" xfId="7454"/>
    <cellStyle name="Вычисление 2 3 2 2" xfId="7455"/>
    <cellStyle name="Вычисление 2 3 2 2 2" xfId="7456"/>
    <cellStyle name="Вычисление 2 3 2 3" xfId="7457"/>
    <cellStyle name="Вычисление 2 3 3" xfId="7458"/>
    <cellStyle name="Вычисление 2 3 3 2" xfId="7459"/>
    <cellStyle name="Вычисление 2 3 4" xfId="7460"/>
    <cellStyle name="Вычисление 2 4" xfId="7461"/>
    <cellStyle name="Вычисление 2 4 2" xfId="7462"/>
    <cellStyle name="Вычисление 2 4 2 2" xfId="7463"/>
    <cellStyle name="Вычисление 2 4 3" xfId="7464"/>
    <cellStyle name="Вычисление 2 5" xfId="7465"/>
    <cellStyle name="Вычисление 2 5 2" xfId="7466"/>
    <cellStyle name="Вычисление 2 6" xfId="7467"/>
    <cellStyle name="Вычисление 2 6 2" xfId="7468"/>
    <cellStyle name="Вычисление 2 7" xfId="7469"/>
    <cellStyle name="Вычисление 2_46EE.2011(v1.0)" xfId="7470"/>
    <cellStyle name="Вычисление 3" xfId="7471"/>
    <cellStyle name="Вычисление 3 2" xfId="7472"/>
    <cellStyle name="Вычисление 3 2 2" xfId="7473"/>
    <cellStyle name="Вычисление 3 2 2 2" xfId="7474"/>
    <cellStyle name="Вычисление 3 2 3" xfId="7475"/>
    <cellStyle name="Вычисление 3 3" xfId="7476"/>
    <cellStyle name="Вычисление 3 3 2" xfId="7477"/>
    <cellStyle name="Вычисление 3 4" xfId="7478"/>
    <cellStyle name="Вычисление 3_46EE.2011(v1.0)" xfId="7479"/>
    <cellStyle name="Вычисление 4" xfId="7480"/>
    <cellStyle name="Вычисление 4 2" xfId="7481"/>
    <cellStyle name="Вычисление 4 2 2" xfId="7482"/>
    <cellStyle name="Вычисление 4 2 2 2" xfId="7483"/>
    <cellStyle name="Вычисление 4 2 3" xfId="7484"/>
    <cellStyle name="Вычисление 4 3" xfId="7485"/>
    <cellStyle name="Вычисление 4 3 2" xfId="7486"/>
    <cellStyle name="Вычисление 4 4" xfId="7487"/>
    <cellStyle name="Вычисление 4_46EE.2011(v1.0)" xfId="7488"/>
    <cellStyle name="Вычисление 5" xfId="7489"/>
    <cellStyle name="Вычисление 5 2" xfId="7490"/>
    <cellStyle name="Вычисление 5 2 2" xfId="7491"/>
    <cellStyle name="Вычисление 5 2 2 2" xfId="7492"/>
    <cellStyle name="Вычисление 5 2 3" xfId="7493"/>
    <cellStyle name="Вычисление 5 3" xfId="7494"/>
    <cellStyle name="Вычисление 5 3 2" xfId="7495"/>
    <cellStyle name="Вычисление 5 4" xfId="7496"/>
    <cellStyle name="Вычисление 5_46EE.2011(v1.0)" xfId="7497"/>
    <cellStyle name="Вычисление 6" xfId="7498"/>
    <cellStyle name="Вычисление 6 2" xfId="7499"/>
    <cellStyle name="Вычисление 6 2 2" xfId="7500"/>
    <cellStyle name="Вычисление 6 3" xfId="7501"/>
    <cellStyle name="Вычисление 6_46EE.2011(v1.0)" xfId="7502"/>
    <cellStyle name="Вычисление 7" xfId="7503"/>
    <cellStyle name="Вычисление 7 2" xfId="7504"/>
    <cellStyle name="Вычисление 7 2 2" xfId="7505"/>
    <cellStyle name="Вычисление 7 3" xfId="7506"/>
    <cellStyle name="Вычисление 7_46EE.2011(v1.0)" xfId="7507"/>
    <cellStyle name="Вычисление 8" xfId="7508"/>
    <cellStyle name="Вычисление 8 2" xfId="7509"/>
    <cellStyle name="Вычисление 8 2 2" xfId="7510"/>
    <cellStyle name="Вычисление 8 3" xfId="7511"/>
    <cellStyle name="Вычисление 8_46EE.2011(v1.0)" xfId="7512"/>
    <cellStyle name="Вычисление 9" xfId="7513"/>
    <cellStyle name="Вычисление 9 2" xfId="7514"/>
    <cellStyle name="Вычисление 9 2 2" xfId="7515"/>
    <cellStyle name="Вычисление 9 3" xfId="7516"/>
    <cellStyle name="Вычисление 9_46EE.2011(v1.0)" xfId="7517"/>
    <cellStyle name="Гиперссылка" xfId="1" builtinId="8"/>
    <cellStyle name="Гиперссылка 2" xfId="7518"/>
    <cellStyle name="Гиперссылка 2 2" xfId="7519"/>
    <cellStyle name="Гиперссылка 2 3" xfId="7520"/>
    <cellStyle name="Гиперссылка 2_Карта сбора НВВ РЭ 1 полугодие" xfId="7521"/>
    <cellStyle name="Гиперссылка 3" xfId="7522"/>
    <cellStyle name="Гиперссылка 3 2" xfId="7523"/>
    <cellStyle name="Гиперссылка 4" xfId="7524"/>
    <cellStyle name="Гиперссылка 4 2" xfId="7525"/>
    <cellStyle name="Гиперссылка 5" xfId="7526"/>
    <cellStyle name="Гиперссылка 5 2" xfId="7527"/>
    <cellStyle name="Гиперссылка 5_Карта сбора НВВ РЭ 1 полугодие" xfId="7528"/>
    <cellStyle name="Группа" xfId="7529"/>
    <cellStyle name="Группа 0" xfId="7530"/>
    <cellStyle name="Группа 0 2" xfId="7531"/>
    <cellStyle name="Группа 1" xfId="7532"/>
    <cellStyle name="Группа 1 2" xfId="7533"/>
    <cellStyle name="Группа 2" xfId="7534"/>
    <cellStyle name="Группа 2 2" xfId="7535"/>
    <cellStyle name="Группа 3" xfId="7536"/>
    <cellStyle name="Группа 3 2" xfId="7537"/>
    <cellStyle name="Группа 4" xfId="7538"/>
    <cellStyle name="Группа 4 2" xfId="7539"/>
    <cellStyle name="Группа 5" xfId="7540"/>
    <cellStyle name="Группа 5 2" xfId="7541"/>
    <cellStyle name="Группа 6" xfId="7542"/>
    <cellStyle name="Группа 6 2" xfId="7543"/>
    <cellStyle name="Группа 7" xfId="7544"/>
    <cellStyle name="Группа 7 2" xfId="7545"/>
    <cellStyle name="Группа 8" xfId="7546"/>
    <cellStyle name="Группа 8 2" xfId="7547"/>
    <cellStyle name="Группа 9" xfId="7548"/>
    <cellStyle name="Группа_4DNS.UPDATE.EXAMPLE" xfId="7549"/>
    <cellStyle name="Дата" xfId="7550"/>
    <cellStyle name="ДАТА 10" xfId="16314"/>
    <cellStyle name="ДАТА 2" xfId="7551"/>
    <cellStyle name="ДАТА 2 2" xfId="7552"/>
    <cellStyle name="ДАТА 3" xfId="7553"/>
    <cellStyle name="ДАТА 3 2" xfId="7554"/>
    <cellStyle name="ДАТА 4" xfId="7555"/>
    <cellStyle name="ДАТА 4 2" xfId="7556"/>
    <cellStyle name="ДАТА 5" xfId="7557"/>
    <cellStyle name="ДАТА 5 2" xfId="7558"/>
    <cellStyle name="ДАТА 6" xfId="7559"/>
    <cellStyle name="ДАТА 6 2" xfId="7560"/>
    <cellStyle name="ДАТА 7" xfId="7561"/>
    <cellStyle name="ДАТА 7 2" xfId="7562"/>
    <cellStyle name="ДАТА 8" xfId="7563"/>
    <cellStyle name="ДАТА 8 2" xfId="7564"/>
    <cellStyle name="ДАТА 9" xfId="7565"/>
    <cellStyle name="ДАТА 9 2" xfId="7566"/>
    <cellStyle name="ДАТА_1" xfId="7567"/>
    <cellStyle name="Денежный [0] 2" xfId="7568"/>
    <cellStyle name="Денежный [0] 3" xfId="7569"/>
    <cellStyle name="Денежный 2" xfId="7570"/>
    <cellStyle name="Денежный 2 2" xfId="7571"/>
    <cellStyle name="Денежный 2 3" xfId="7572"/>
    <cellStyle name="Денежный 2_INDEX.STATION.2012(v1.0)_" xfId="7573"/>
    <cellStyle name="Заголовок" xfId="7574"/>
    <cellStyle name="Заголовок 1 1" xfId="16315"/>
    <cellStyle name="Заголовок 1 1 1" xfId="16316"/>
    <cellStyle name="Заголовок 1 1 1 1" xfId="16317"/>
    <cellStyle name="Заголовок 1 1_Книга1" xfId="16318"/>
    <cellStyle name="Заголовок 1 10" xfId="7575"/>
    <cellStyle name="Заголовок 1 10 2" xfId="7576"/>
    <cellStyle name="Заголовок 1 11" xfId="7577"/>
    <cellStyle name="Заголовок 1 11 2" xfId="7578"/>
    <cellStyle name="Заголовок 1 2" xfId="7579"/>
    <cellStyle name="Заголовок 1 2 2" xfId="7580"/>
    <cellStyle name="Заголовок 1 2 2 2" xfId="7581"/>
    <cellStyle name="Заголовок 1 2 2 2 2" xfId="7582"/>
    <cellStyle name="Заголовок 1 2 2 3" xfId="7583"/>
    <cellStyle name="Заголовок 1 2 2 3 2" xfId="7584"/>
    <cellStyle name="Заголовок 1 2 2 4" xfId="7585"/>
    <cellStyle name="Заголовок 1 2 3" xfId="7586"/>
    <cellStyle name="Заголовок 1 2 3 2" xfId="7587"/>
    <cellStyle name="Заголовок 1 2 3 2 2" xfId="7588"/>
    <cellStyle name="Заголовок 1 2 3 3" xfId="7589"/>
    <cellStyle name="Заголовок 1 2 3 3 2" xfId="7590"/>
    <cellStyle name="Заголовок 1 2 3 4" xfId="7591"/>
    <cellStyle name="Заголовок 1 2 4" xfId="7592"/>
    <cellStyle name="Заголовок 1 2 4 2" xfId="7593"/>
    <cellStyle name="Заголовок 1 2 5" xfId="7594"/>
    <cellStyle name="Заголовок 1 2 5 2" xfId="7595"/>
    <cellStyle name="Заголовок 1 2 6" xfId="7596"/>
    <cellStyle name="Заголовок 1 2 6 2" xfId="7597"/>
    <cellStyle name="Заголовок 1 2 7" xfId="7598"/>
    <cellStyle name="Заголовок 1 2_46EE.2011(v1.0)" xfId="7599"/>
    <cellStyle name="Заголовок 1 3" xfId="7600"/>
    <cellStyle name="Заголовок 1 3 2" xfId="7601"/>
    <cellStyle name="Заголовок 1 3 2 2" xfId="7602"/>
    <cellStyle name="Заголовок 1 3 3" xfId="7603"/>
    <cellStyle name="Заголовок 1 3_46EE.2011(v1.0)" xfId="7604"/>
    <cellStyle name="Заголовок 1 4" xfId="7605"/>
    <cellStyle name="Заголовок 1 4 2" xfId="7606"/>
    <cellStyle name="Заголовок 1 4 2 2" xfId="7607"/>
    <cellStyle name="Заголовок 1 4 3" xfId="7608"/>
    <cellStyle name="Заголовок 1 4_46EE.2011(v1.0)" xfId="7609"/>
    <cellStyle name="Заголовок 1 5" xfId="7610"/>
    <cellStyle name="Заголовок 1 5 2" xfId="7611"/>
    <cellStyle name="Заголовок 1 5 2 2" xfId="7612"/>
    <cellStyle name="Заголовок 1 5 3" xfId="7613"/>
    <cellStyle name="Заголовок 1 5_46EE.2011(v1.0)" xfId="7614"/>
    <cellStyle name="Заголовок 1 6" xfId="7615"/>
    <cellStyle name="Заголовок 1 6 2" xfId="7616"/>
    <cellStyle name="Заголовок 1 6 2 2" xfId="7617"/>
    <cellStyle name="Заголовок 1 6 3" xfId="7618"/>
    <cellStyle name="Заголовок 1 6_46EE.2011(v1.0)" xfId="7619"/>
    <cellStyle name="Заголовок 1 7" xfId="7620"/>
    <cellStyle name="Заголовок 1 7 2" xfId="7621"/>
    <cellStyle name="Заголовок 1 7 2 2" xfId="7622"/>
    <cellStyle name="Заголовок 1 7 3" xfId="7623"/>
    <cellStyle name="Заголовок 1 7_46EE.2011(v1.0)" xfId="7624"/>
    <cellStyle name="Заголовок 1 8" xfId="7625"/>
    <cellStyle name="Заголовок 1 8 2" xfId="7626"/>
    <cellStyle name="Заголовок 1 8 2 2" xfId="7627"/>
    <cellStyle name="Заголовок 1 8 3" xfId="7628"/>
    <cellStyle name="Заголовок 1 8_46EE.2011(v1.0)" xfId="7629"/>
    <cellStyle name="Заголовок 1 9" xfId="7630"/>
    <cellStyle name="Заголовок 1 9 2" xfId="7631"/>
    <cellStyle name="Заголовок 1 9 2 2" xfId="7632"/>
    <cellStyle name="Заголовок 1 9 3" xfId="7633"/>
    <cellStyle name="Заголовок 1 9_46EE.2011(v1.0)" xfId="7634"/>
    <cellStyle name="Заголовок 2 10" xfId="7635"/>
    <cellStyle name="Заголовок 2 10 2" xfId="7636"/>
    <cellStyle name="Заголовок 2 11" xfId="7637"/>
    <cellStyle name="Заголовок 2 11 2" xfId="7638"/>
    <cellStyle name="Заголовок 2 2" xfId="7639"/>
    <cellStyle name="Заголовок 2 2 2" xfId="7640"/>
    <cellStyle name="Заголовок 2 2 2 2" xfId="7641"/>
    <cellStyle name="Заголовок 2 2 2 2 2" xfId="7642"/>
    <cellStyle name="Заголовок 2 2 2 3" xfId="7643"/>
    <cellStyle name="Заголовок 2 2 2 3 2" xfId="7644"/>
    <cellStyle name="Заголовок 2 2 2 4" xfId="7645"/>
    <cellStyle name="Заголовок 2 2 3" xfId="7646"/>
    <cellStyle name="Заголовок 2 2 3 2" xfId="7647"/>
    <cellStyle name="Заголовок 2 2 3 2 2" xfId="7648"/>
    <cellStyle name="Заголовок 2 2 3 3" xfId="7649"/>
    <cellStyle name="Заголовок 2 2 3 3 2" xfId="7650"/>
    <cellStyle name="Заголовок 2 2 3 4" xfId="7651"/>
    <cellStyle name="Заголовок 2 2 4" xfId="7652"/>
    <cellStyle name="Заголовок 2 2 4 2" xfId="7653"/>
    <cellStyle name="Заголовок 2 2 5" xfId="7654"/>
    <cellStyle name="Заголовок 2 2 5 2" xfId="7655"/>
    <cellStyle name="Заголовок 2 2 6" xfId="7656"/>
    <cellStyle name="Заголовок 2 2 6 2" xfId="7657"/>
    <cellStyle name="Заголовок 2 2 7" xfId="7658"/>
    <cellStyle name="Заголовок 2 2_46EE.2011(v1.0)" xfId="7659"/>
    <cellStyle name="Заголовок 2 3" xfId="7660"/>
    <cellStyle name="Заголовок 2 3 2" xfId="7661"/>
    <cellStyle name="Заголовок 2 3 2 2" xfId="7662"/>
    <cellStyle name="Заголовок 2 3 3" xfId="7663"/>
    <cellStyle name="Заголовок 2 3_46EE.2011(v1.0)" xfId="7664"/>
    <cellStyle name="Заголовок 2 4" xfId="7665"/>
    <cellStyle name="Заголовок 2 4 2" xfId="7666"/>
    <cellStyle name="Заголовок 2 4 2 2" xfId="7667"/>
    <cellStyle name="Заголовок 2 4 3" xfId="7668"/>
    <cellStyle name="Заголовок 2 4_46EE.2011(v1.0)" xfId="7669"/>
    <cellStyle name="Заголовок 2 5" xfId="7670"/>
    <cellStyle name="Заголовок 2 5 2" xfId="7671"/>
    <cellStyle name="Заголовок 2 5 2 2" xfId="7672"/>
    <cellStyle name="Заголовок 2 5 3" xfId="7673"/>
    <cellStyle name="Заголовок 2 5_46EE.2011(v1.0)" xfId="7674"/>
    <cellStyle name="Заголовок 2 6" xfId="7675"/>
    <cellStyle name="Заголовок 2 6 2" xfId="7676"/>
    <cellStyle name="Заголовок 2 6 2 2" xfId="7677"/>
    <cellStyle name="Заголовок 2 6 3" xfId="7678"/>
    <cellStyle name="Заголовок 2 6_46EE.2011(v1.0)" xfId="7679"/>
    <cellStyle name="Заголовок 2 7" xfId="7680"/>
    <cellStyle name="Заголовок 2 7 2" xfId="7681"/>
    <cellStyle name="Заголовок 2 7 2 2" xfId="7682"/>
    <cellStyle name="Заголовок 2 7 3" xfId="7683"/>
    <cellStyle name="Заголовок 2 7_46EE.2011(v1.0)" xfId="7684"/>
    <cellStyle name="Заголовок 2 8" xfId="7685"/>
    <cellStyle name="Заголовок 2 8 2" xfId="7686"/>
    <cellStyle name="Заголовок 2 8 2 2" xfId="7687"/>
    <cellStyle name="Заголовок 2 8 3" xfId="7688"/>
    <cellStyle name="Заголовок 2 8_46EE.2011(v1.0)" xfId="7689"/>
    <cellStyle name="Заголовок 2 9" xfId="7690"/>
    <cellStyle name="Заголовок 2 9 2" xfId="7691"/>
    <cellStyle name="Заголовок 2 9 2 2" xfId="7692"/>
    <cellStyle name="Заголовок 2 9 3" xfId="7693"/>
    <cellStyle name="Заголовок 2 9_46EE.2011(v1.0)" xfId="7694"/>
    <cellStyle name="Заголовок 3 10" xfId="7695"/>
    <cellStyle name="Заголовок 3 10 2" xfId="7696"/>
    <cellStyle name="Заголовок 3 11" xfId="7697"/>
    <cellStyle name="Заголовок 3 11 2" xfId="7698"/>
    <cellStyle name="Заголовок 3 2" xfId="7699"/>
    <cellStyle name="Заголовок 3 2 2" xfId="7700"/>
    <cellStyle name="Заголовок 3 2 2 2" xfId="7701"/>
    <cellStyle name="Заголовок 3 2 2 2 2" xfId="7702"/>
    <cellStyle name="Заголовок 3 2 2 3" xfId="7703"/>
    <cellStyle name="Заголовок 3 2 3" xfId="7704"/>
    <cellStyle name="Заголовок 3 2 3 2" xfId="7705"/>
    <cellStyle name="Заголовок 3 2 3 2 2" xfId="7706"/>
    <cellStyle name="Заголовок 3 2 3 3" xfId="7707"/>
    <cellStyle name="Заголовок 3 2 4" xfId="7708"/>
    <cellStyle name="Заголовок 3 2 4 2" xfId="7709"/>
    <cellStyle name="Заголовок 3 2 5" xfId="7710"/>
    <cellStyle name="Заголовок 3 2 5 2" xfId="7711"/>
    <cellStyle name="Заголовок 3 2 6" xfId="7712"/>
    <cellStyle name="Заголовок 3 2_46EE.2011(v1.0)" xfId="7713"/>
    <cellStyle name="Заголовок 3 3" xfId="7714"/>
    <cellStyle name="Заголовок 3 3 2" xfId="7715"/>
    <cellStyle name="Заголовок 3 3 2 2" xfId="7716"/>
    <cellStyle name="Заголовок 3 3 3" xfId="7717"/>
    <cellStyle name="Заголовок 3 3_46EE.2011(v1.0)" xfId="7718"/>
    <cellStyle name="Заголовок 3 4" xfId="7719"/>
    <cellStyle name="Заголовок 3 4 2" xfId="7720"/>
    <cellStyle name="Заголовок 3 4 2 2" xfId="7721"/>
    <cellStyle name="Заголовок 3 4 3" xfId="7722"/>
    <cellStyle name="Заголовок 3 4_46EE.2011(v1.0)" xfId="7723"/>
    <cellStyle name="Заголовок 3 5" xfId="7724"/>
    <cellStyle name="Заголовок 3 5 2" xfId="7725"/>
    <cellStyle name="Заголовок 3 5 2 2" xfId="7726"/>
    <cellStyle name="Заголовок 3 5 3" xfId="7727"/>
    <cellStyle name="Заголовок 3 5_46EE.2011(v1.0)" xfId="7728"/>
    <cellStyle name="Заголовок 3 6" xfId="7729"/>
    <cellStyle name="Заголовок 3 6 2" xfId="7730"/>
    <cellStyle name="Заголовок 3 6 2 2" xfId="7731"/>
    <cellStyle name="Заголовок 3 6 3" xfId="7732"/>
    <cellStyle name="Заголовок 3 6_46EE.2011(v1.0)" xfId="7733"/>
    <cellStyle name="Заголовок 3 7" xfId="7734"/>
    <cellStyle name="Заголовок 3 7 2" xfId="7735"/>
    <cellStyle name="Заголовок 3 7 2 2" xfId="7736"/>
    <cellStyle name="Заголовок 3 7 3" xfId="7737"/>
    <cellStyle name="Заголовок 3 7_46EE.2011(v1.0)" xfId="7738"/>
    <cellStyle name="Заголовок 3 8" xfId="7739"/>
    <cellStyle name="Заголовок 3 8 2" xfId="7740"/>
    <cellStyle name="Заголовок 3 8 2 2" xfId="7741"/>
    <cellStyle name="Заголовок 3 8 3" xfId="7742"/>
    <cellStyle name="Заголовок 3 8_46EE.2011(v1.0)" xfId="7743"/>
    <cellStyle name="Заголовок 3 9" xfId="7744"/>
    <cellStyle name="Заголовок 3 9 2" xfId="7745"/>
    <cellStyle name="Заголовок 3 9 2 2" xfId="7746"/>
    <cellStyle name="Заголовок 3 9 3" xfId="7747"/>
    <cellStyle name="Заголовок 3 9_46EE.2011(v1.0)" xfId="7748"/>
    <cellStyle name="Заголовок 4 10" xfId="7749"/>
    <cellStyle name="Заголовок 4 10 2" xfId="7750"/>
    <cellStyle name="Заголовок 4 11" xfId="7751"/>
    <cellStyle name="Заголовок 4 11 2" xfId="7752"/>
    <cellStyle name="Заголовок 4 2" xfId="7753"/>
    <cellStyle name="Заголовок 4 2 2" xfId="7754"/>
    <cellStyle name="Заголовок 4 2 2 2" xfId="7755"/>
    <cellStyle name="Заголовок 4 2 2 2 2" xfId="7756"/>
    <cellStyle name="Заголовок 4 2 2 3" xfId="7757"/>
    <cellStyle name="Заголовок 4 2 3" xfId="7758"/>
    <cellStyle name="Заголовок 4 2 3 2" xfId="7759"/>
    <cellStyle name="Заголовок 4 2 3 2 2" xfId="7760"/>
    <cellStyle name="Заголовок 4 2 3 3" xfId="7761"/>
    <cellStyle name="Заголовок 4 2 4" xfId="7762"/>
    <cellStyle name="Заголовок 4 2 4 2" xfId="7763"/>
    <cellStyle name="Заголовок 4 2 5" xfId="7764"/>
    <cellStyle name="Заголовок 4 2 5 2" xfId="7765"/>
    <cellStyle name="Заголовок 4 2 6" xfId="7766"/>
    <cellStyle name="Заголовок 4 2_НВВ 2014 год  по заявкам" xfId="16067"/>
    <cellStyle name="Заголовок 4 3" xfId="7767"/>
    <cellStyle name="Заголовок 4 3 2" xfId="7768"/>
    <cellStyle name="Заголовок 4 3 2 2" xfId="7769"/>
    <cellStyle name="Заголовок 4 3 3" xfId="7770"/>
    <cellStyle name="Заголовок 4 4" xfId="7771"/>
    <cellStyle name="Заголовок 4 4 2" xfId="7772"/>
    <cellStyle name="Заголовок 4 4 2 2" xfId="7773"/>
    <cellStyle name="Заголовок 4 4 3" xfId="7774"/>
    <cellStyle name="Заголовок 4 5" xfId="7775"/>
    <cellStyle name="Заголовок 4 5 2" xfId="7776"/>
    <cellStyle name="Заголовок 4 5 2 2" xfId="7777"/>
    <cellStyle name="Заголовок 4 5 3" xfId="7778"/>
    <cellStyle name="Заголовок 4 6" xfId="7779"/>
    <cellStyle name="Заголовок 4 6 2" xfId="7780"/>
    <cellStyle name="Заголовок 4 6 2 2" xfId="7781"/>
    <cellStyle name="Заголовок 4 6 3" xfId="7782"/>
    <cellStyle name="Заголовок 4 7" xfId="7783"/>
    <cellStyle name="Заголовок 4 7 2" xfId="7784"/>
    <cellStyle name="Заголовок 4 7 2 2" xfId="7785"/>
    <cellStyle name="Заголовок 4 7 3" xfId="7786"/>
    <cellStyle name="Заголовок 4 8" xfId="7787"/>
    <cellStyle name="Заголовок 4 8 2" xfId="7788"/>
    <cellStyle name="Заголовок 4 8 2 2" xfId="7789"/>
    <cellStyle name="Заголовок 4 8 3" xfId="7790"/>
    <cellStyle name="Заголовок 4 9" xfId="7791"/>
    <cellStyle name="Заголовок 4 9 2" xfId="7792"/>
    <cellStyle name="Заголовок 4 9 2 2" xfId="7793"/>
    <cellStyle name="Заголовок 4 9 3" xfId="7794"/>
    <cellStyle name="Заголовок 5" xfId="7795"/>
    <cellStyle name="Заголовок 6" xfId="7796"/>
    <cellStyle name="Заголовок таблицы" xfId="7797"/>
    <cellStyle name="Заголовок таблицы 2" xfId="7798"/>
    <cellStyle name="Заголовок таблицы 2 2" xfId="7799"/>
    <cellStyle name="Заголовок таблицы 2 2 2" xfId="7800"/>
    <cellStyle name="Заголовок таблицы 2 3" xfId="7801"/>
    <cellStyle name="Заголовок таблицы 2 3 2" xfId="7802"/>
    <cellStyle name="Заголовок таблицы 2 4" xfId="7803"/>
    <cellStyle name="Заголовок таблицы 3" xfId="7804"/>
    <cellStyle name="Заголовок таблицы 3 2" xfId="7805"/>
    <cellStyle name="Заголовок таблицы 3 2 2" xfId="7806"/>
    <cellStyle name="Заголовок таблицы 3 3" xfId="7807"/>
    <cellStyle name="Заголовок таблицы 3 3 2" xfId="7808"/>
    <cellStyle name="Заголовок таблицы 3 4" xfId="7809"/>
    <cellStyle name="Заголовок таблицы 4" xfId="7810"/>
    <cellStyle name="Заголовок таблицы 4 2" xfId="7811"/>
    <cellStyle name="Заголовок таблицы 5" xfId="7812"/>
    <cellStyle name="Заголовок таблицы 5 2" xfId="7813"/>
    <cellStyle name="Заголовок таблицы 6" xfId="7814"/>
    <cellStyle name="ЗАГОЛОВОК1" xfId="7815"/>
    <cellStyle name="ЗАГОЛОВОК1 2" xfId="7816"/>
    <cellStyle name="ЗАГОЛОВОК2" xfId="7817"/>
    <cellStyle name="ЗАГОЛОВОК2 2" xfId="7818"/>
    <cellStyle name="ЗаголовокСтолбца" xfId="7819"/>
    <cellStyle name="ЗаголовокСтолбца 2" xfId="7820"/>
    <cellStyle name="ЗаголовокСтолбца 2 2" xfId="7821"/>
    <cellStyle name="ЗаголовокСтолбца 2 2 2" xfId="7822"/>
    <cellStyle name="ЗаголовокСтолбца 2 2 3" xfId="7823"/>
    <cellStyle name="ЗаголовокСтолбца 2 3" xfId="7824"/>
    <cellStyle name="ЗаголовокСтолбца 2 3 2" xfId="7825"/>
    <cellStyle name="ЗаголовокСтолбца 2 3 3" xfId="7826"/>
    <cellStyle name="ЗаголовокСтолбца 2 4" xfId="7827"/>
    <cellStyle name="ЗаголовокСтолбца 3" xfId="7828"/>
    <cellStyle name="ЗаголовокСтолбца 3 2" xfId="7829"/>
    <cellStyle name="ЗаголовокСтолбца 3 3" xfId="7830"/>
    <cellStyle name="ЗаголовокСтолбца 4" xfId="7831"/>
    <cellStyle name="ЗаголовокСтолбца 4 2" xfId="7832"/>
    <cellStyle name="ЗаголовокСтолбца 4 3" xfId="7833"/>
    <cellStyle name="ЗаголовокСтолбца 5" xfId="7834"/>
    <cellStyle name="ЗаголовокСтолбца 6" xfId="7835"/>
    <cellStyle name="ЗаголовокСтолбца_НВВ 2014 год  по заявкам" xfId="16068"/>
    <cellStyle name="Защитный" xfId="7836"/>
    <cellStyle name="Значение" xfId="7837"/>
    <cellStyle name="Значение 2" xfId="7838"/>
    <cellStyle name="Значение 2 2" xfId="7839"/>
    <cellStyle name="Значение 2 2 2" xfId="7840"/>
    <cellStyle name="Значение 2 2 2 2" xfId="7841"/>
    <cellStyle name="Значение 2 2 3" xfId="7842"/>
    <cellStyle name="Значение 2 2 3 2" xfId="7843"/>
    <cellStyle name="Значение 2 2 4" xfId="7844"/>
    <cellStyle name="Значение 2 3" xfId="7845"/>
    <cellStyle name="Значение 2 3 2" xfId="7846"/>
    <cellStyle name="Значение 2 3 2 2" xfId="7847"/>
    <cellStyle name="Значение 2 3 3" xfId="7848"/>
    <cellStyle name="Значение 2 3 3 2" xfId="7849"/>
    <cellStyle name="Значение 2 3 4" xfId="7850"/>
    <cellStyle name="Значение 2 4" xfId="7851"/>
    <cellStyle name="Значение 2 4 2" xfId="7852"/>
    <cellStyle name="Значение 2 5" xfId="7853"/>
    <cellStyle name="Значение 2 5 2" xfId="7854"/>
    <cellStyle name="Значение 2 6" xfId="7855"/>
    <cellStyle name="Значение 3" xfId="7856"/>
    <cellStyle name="Значение 3 2" xfId="7857"/>
    <cellStyle name="Значение 3 2 2" xfId="7858"/>
    <cellStyle name="Значение 3 2 2 2" xfId="7859"/>
    <cellStyle name="Значение 3 2 3" xfId="7860"/>
    <cellStyle name="Значение 3 2 3 2" xfId="7861"/>
    <cellStyle name="Значение 3 2 4" xfId="7862"/>
    <cellStyle name="Значение 3 3" xfId="7863"/>
    <cellStyle name="Значение 3 3 2" xfId="7864"/>
    <cellStyle name="Значение 3 3 2 2" xfId="7865"/>
    <cellStyle name="Значение 3 3 3" xfId="7866"/>
    <cellStyle name="Значение 3 3 3 2" xfId="7867"/>
    <cellStyle name="Значение 3 3 4" xfId="7868"/>
    <cellStyle name="Значение 3 4" xfId="7869"/>
    <cellStyle name="Значение 3 4 2" xfId="7870"/>
    <cellStyle name="Значение 3 5" xfId="7871"/>
    <cellStyle name="Значение 3 5 2" xfId="7872"/>
    <cellStyle name="Значение 3 6" xfId="7873"/>
    <cellStyle name="Значение 4" xfId="7874"/>
    <cellStyle name="Значение 4 2" xfId="7875"/>
    <cellStyle name="Значение 4 2 2" xfId="7876"/>
    <cellStyle name="Значение 4 3" xfId="7877"/>
    <cellStyle name="Значение 4 3 2" xfId="7878"/>
    <cellStyle name="Значение 4 4" xfId="7879"/>
    <cellStyle name="Значение 5" xfId="7880"/>
    <cellStyle name="Значение 5 2" xfId="7881"/>
    <cellStyle name="Значение 5 2 2" xfId="7882"/>
    <cellStyle name="Значение 5 3" xfId="7883"/>
    <cellStyle name="Значение 5 3 2" xfId="7884"/>
    <cellStyle name="Значение 5 4" xfId="7885"/>
    <cellStyle name="Значение 6" xfId="7886"/>
    <cellStyle name="Значение 6 2" xfId="7887"/>
    <cellStyle name="Значение 7" xfId="7888"/>
    <cellStyle name="Значение 7 2" xfId="7889"/>
    <cellStyle name="Значение 8" xfId="7890"/>
    <cellStyle name="Значение 9" xfId="7891"/>
    <cellStyle name="Значение_НВВ 2014 год  по заявкам" xfId="16069"/>
    <cellStyle name="Зоголовок" xfId="7892"/>
    <cellStyle name="зфпуруфвштп" xfId="7893"/>
    <cellStyle name="зфпуруфвштп 2" xfId="7894"/>
    <cellStyle name="Итог 10" xfId="7895"/>
    <cellStyle name="Итог 10 2" xfId="7896"/>
    <cellStyle name="Итог 11" xfId="7897"/>
    <cellStyle name="Итог 11 2" xfId="7898"/>
    <cellStyle name="Итог 2" xfId="7899"/>
    <cellStyle name="Итог 2 2" xfId="7900"/>
    <cellStyle name="Итог 2 2 2" xfId="7901"/>
    <cellStyle name="Итог 2 2 2 2" xfId="7902"/>
    <cellStyle name="Итог 2 2 2 2 2" xfId="7903"/>
    <cellStyle name="Итог 2 2 2 3" xfId="7904"/>
    <cellStyle name="Итог 2 2 3" xfId="7905"/>
    <cellStyle name="Итог 2 2 3 2" xfId="7906"/>
    <cellStyle name="Итог 2 2 4" xfId="7907"/>
    <cellStyle name="Итог 2 3" xfId="7908"/>
    <cellStyle name="Итог 2 3 2" xfId="7909"/>
    <cellStyle name="Итог 2 3 2 2" xfId="7910"/>
    <cellStyle name="Итог 2 3 2 2 2" xfId="7911"/>
    <cellStyle name="Итог 2 3 2 3" xfId="7912"/>
    <cellStyle name="Итог 2 3 3" xfId="7913"/>
    <cellStyle name="Итог 2 3 3 2" xfId="7914"/>
    <cellStyle name="Итог 2 3 4" xfId="7915"/>
    <cellStyle name="Итог 2 4" xfId="7916"/>
    <cellStyle name="Итог 2 4 2" xfId="7917"/>
    <cellStyle name="Итог 2 4 2 2" xfId="7918"/>
    <cellStyle name="Итог 2 4 3" xfId="7919"/>
    <cellStyle name="Итог 2 5" xfId="7920"/>
    <cellStyle name="Итог 2 5 2" xfId="7921"/>
    <cellStyle name="Итог 2 6" xfId="7922"/>
    <cellStyle name="Итог 2_46EE.2011(v1.0)" xfId="7923"/>
    <cellStyle name="Итог 3" xfId="7924"/>
    <cellStyle name="Итог 3 2" xfId="7925"/>
    <cellStyle name="Итог 3 2 2" xfId="7926"/>
    <cellStyle name="Итог 3 2 2 2" xfId="7927"/>
    <cellStyle name="Итог 3 2 3" xfId="7928"/>
    <cellStyle name="Итог 3 3" xfId="7929"/>
    <cellStyle name="Итог 3 3 2" xfId="7930"/>
    <cellStyle name="Итог 3 4" xfId="7931"/>
    <cellStyle name="Итог 3_46EE.2011(v1.0)" xfId="7932"/>
    <cellStyle name="Итог 4" xfId="7933"/>
    <cellStyle name="Итог 4 2" xfId="7934"/>
    <cellStyle name="Итог 4 2 2" xfId="7935"/>
    <cellStyle name="Итог 4 2 2 2" xfId="7936"/>
    <cellStyle name="Итог 4 2 3" xfId="7937"/>
    <cellStyle name="Итог 4 3" xfId="7938"/>
    <cellStyle name="Итог 4 3 2" xfId="7939"/>
    <cellStyle name="Итог 4 4" xfId="7940"/>
    <cellStyle name="Итог 4_46EE.2011(v1.0)" xfId="7941"/>
    <cellStyle name="Итог 5" xfId="7942"/>
    <cellStyle name="Итог 5 2" xfId="7943"/>
    <cellStyle name="Итог 5 2 2" xfId="7944"/>
    <cellStyle name="Итог 5 2 2 2" xfId="7945"/>
    <cellStyle name="Итог 5 2 3" xfId="7946"/>
    <cellStyle name="Итог 5 3" xfId="7947"/>
    <cellStyle name="Итог 5 3 2" xfId="7948"/>
    <cellStyle name="Итог 5 4" xfId="7949"/>
    <cellStyle name="Итог 5_46EE.2011(v1.0)" xfId="7950"/>
    <cellStyle name="Итог 6" xfId="7951"/>
    <cellStyle name="Итог 6 2" xfId="7952"/>
    <cellStyle name="Итог 6 2 2" xfId="7953"/>
    <cellStyle name="Итог 6 3" xfId="7954"/>
    <cellStyle name="Итог 6_46EE.2011(v1.0)" xfId="7955"/>
    <cellStyle name="Итог 7" xfId="7956"/>
    <cellStyle name="Итог 7 2" xfId="7957"/>
    <cellStyle name="Итог 7 2 2" xfId="7958"/>
    <cellStyle name="Итог 7 3" xfId="7959"/>
    <cellStyle name="Итог 7_46EE.2011(v1.0)" xfId="7960"/>
    <cellStyle name="Итог 8" xfId="7961"/>
    <cellStyle name="Итог 8 2" xfId="7962"/>
    <cellStyle name="Итог 8 2 2" xfId="7963"/>
    <cellStyle name="Итог 8 3" xfId="7964"/>
    <cellStyle name="Итог 8_46EE.2011(v1.0)" xfId="7965"/>
    <cellStyle name="Итог 9" xfId="7966"/>
    <cellStyle name="Итог 9 2" xfId="7967"/>
    <cellStyle name="Итог 9 2 2" xfId="7968"/>
    <cellStyle name="Итог 9 3" xfId="7969"/>
    <cellStyle name="Итог 9_46EE.2011(v1.0)" xfId="7970"/>
    <cellStyle name="Итого" xfId="7971"/>
    <cellStyle name="Итого 2" xfId="7972"/>
    <cellStyle name="Итого 2 2" xfId="7973"/>
    <cellStyle name="Итого 2 2 2" xfId="7974"/>
    <cellStyle name="Итого 2 2 3" xfId="7975"/>
    <cellStyle name="Итого 2 2 4" xfId="7976"/>
    <cellStyle name="Итого 2 2 5" xfId="7977"/>
    <cellStyle name="Итого 2 3" xfId="7978"/>
    <cellStyle name="Итого 2 3 2" xfId="7979"/>
    <cellStyle name="Итого 2 4" xfId="7980"/>
    <cellStyle name="Итого 2 5" xfId="7981"/>
    <cellStyle name="Итого 2 6" xfId="7982"/>
    <cellStyle name="Итого 3" xfId="7983"/>
    <cellStyle name="Итого 3 2" xfId="7984"/>
    <cellStyle name="Итого 3 2 2" xfId="7985"/>
    <cellStyle name="Итого 3 2 3" xfId="7986"/>
    <cellStyle name="Итого 3 2 4" xfId="7987"/>
    <cellStyle name="Итого 3 2 5" xfId="7988"/>
    <cellStyle name="Итого 3 3" xfId="7989"/>
    <cellStyle name="Итого 3 3 2" xfId="7990"/>
    <cellStyle name="Итого 3 4" xfId="7991"/>
    <cellStyle name="Итого 3 5" xfId="7992"/>
    <cellStyle name="Итого 3 6" xfId="7993"/>
    <cellStyle name="Итого 3 7" xfId="7994"/>
    <cellStyle name="Итого 4" xfId="7995"/>
    <cellStyle name="Итого 4 2" xfId="7996"/>
    <cellStyle name="Итого 4 3" xfId="7997"/>
    <cellStyle name="Итого 4 4" xfId="7998"/>
    <cellStyle name="Итого 4 5" xfId="7999"/>
    <cellStyle name="Итого 5" xfId="8000"/>
    <cellStyle name="Итого 5 2" xfId="8001"/>
    <cellStyle name="Итого 5 3" xfId="8002"/>
    <cellStyle name="Итого 6" xfId="8003"/>
    <cellStyle name="Итого 7" xfId="8004"/>
    <cellStyle name="Итого 8" xfId="8005"/>
    <cellStyle name="Итого 9" xfId="8006"/>
    <cellStyle name="Итого_НВВ 2014 год  по заявкам" xfId="16070"/>
    <cellStyle name="ИТОГОВЫЙ" xfId="8007"/>
    <cellStyle name="ИТОГОВЫЙ 10" xfId="8008"/>
    <cellStyle name="ИТОГОВЫЙ 2" xfId="8009"/>
    <cellStyle name="ИТОГОВЫЙ 2 2" xfId="8010"/>
    <cellStyle name="ИТОГОВЫЙ 3" xfId="8011"/>
    <cellStyle name="ИТОГОВЫЙ 3 2" xfId="8012"/>
    <cellStyle name="ИТОГОВЫЙ 4" xfId="8013"/>
    <cellStyle name="ИТОГОВЫЙ 4 2" xfId="8014"/>
    <cellStyle name="ИТОГОВЫЙ 5" xfId="8015"/>
    <cellStyle name="ИТОГОВЫЙ 5 2" xfId="8016"/>
    <cellStyle name="ИТОГОВЫЙ 6" xfId="8017"/>
    <cellStyle name="ИТОГОВЫЙ 6 2" xfId="8018"/>
    <cellStyle name="ИТОГОВЫЙ 7" xfId="8019"/>
    <cellStyle name="ИТОГОВЫЙ 7 2" xfId="8020"/>
    <cellStyle name="ИТОГОВЫЙ 8" xfId="8021"/>
    <cellStyle name="ИТОГОВЫЙ 8 2" xfId="8022"/>
    <cellStyle name="ИТОГОВЫЙ 9" xfId="8023"/>
    <cellStyle name="ИТОГОВЫЙ 9 2" xfId="8024"/>
    <cellStyle name="ИТОГОВЫЙ_1" xfId="8025"/>
    <cellStyle name="йешеду" xfId="8026"/>
    <cellStyle name="йешеду 2" xfId="8027"/>
    <cellStyle name="Контрольная ячейка 10" xfId="8028"/>
    <cellStyle name="Контрольная ячейка 10 2" xfId="8029"/>
    <cellStyle name="Контрольная ячейка 10 2 2" xfId="8030"/>
    <cellStyle name="Контрольная ячейка 10 3" xfId="8031"/>
    <cellStyle name="Контрольная ячейка 11" xfId="8032"/>
    <cellStyle name="Контрольная ячейка 11 2" xfId="8033"/>
    <cellStyle name="Контрольная ячейка 11 2 2" xfId="8034"/>
    <cellStyle name="Контрольная ячейка 11 3" xfId="8035"/>
    <cellStyle name="Контрольная ячейка 2" xfId="8036"/>
    <cellStyle name="Контрольная ячейка 2 2" xfId="8037"/>
    <cellStyle name="Контрольная ячейка 2 2 2" xfId="8038"/>
    <cellStyle name="Контрольная ячейка 2 2 2 2" xfId="8039"/>
    <cellStyle name="Контрольная ячейка 2 2 2 2 2" xfId="8040"/>
    <cellStyle name="Контрольная ячейка 2 2 2 3" xfId="8041"/>
    <cellStyle name="Контрольная ячейка 2 2 3" xfId="8042"/>
    <cellStyle name="Контрольная ячейка 2 2 3 2" xfId="8043"/>
    <cellStyle name="Контрольная ячейка 2 2 4" xfId="8044"/>
    <cellStyle name="Контрольная ячейка 2 3" xfId="8045"/>
    <cellStyle name="Контрольная ячейка 2 3 2" xfId="8046"/>
    <cellStyle name="Контрольная ячейка 2 3 2 2" xfId="8047"/>
    <cellStyle name="Контрольная ячейка 2 3 2 2 2" xfId="8048"/>
    <cellStyle name="Контрольная ячейка 2 3 2 3" xfId="8049"/>
    <cellStyle name="Контрольная ячейка 2 3 3" xfId="8050"/>
    <cellStyle name="Контрольная ячейка 2 3 3 2" xfId="8051"/>
    <cellStyle name="Контрольная ячейка 2 3 4" xfId="8052"/>
    <cellStyle name="Контрольная ячейка 2 4" xfId="8053"/>
    <cellStyle name="Контрольная ячейка 2 4 2" xfId="8054"/>
    <cellStyle name="Контрольная ячейка 2 4 2 2" xfId="8055"/>
    <cellStyle name="Контрольная ячейка 2 4 3" xfId="8056"/>
    <cellStyle name="Контрольная ячейка 2 5" xfId="8057"/>
    <cellStyle name="Контрольная ячейка 2 5 2" xfId="8058"/>
    <cellStyle name="Контрольная ячейка 2 5 2 2" xfId="8059"/>
    <cellStyle name="Контрольная ячейка 2 5 3" xfId="8060"/>
    <cellStyle name="Контрольная ячейка 2 6" xfId="8061"/>
    <cellStyle name="Контрольная ячейка 2 6 2" xfId="8062"/>
    <cellStyle name="Контрольная ячейка 2 6 2 2" xfId="8063"/>
    <cellStyle name="Контрольная ячейка 2 6 3" xfId="8064"/>
    <cellStyle name="Контрольная ячейка 2 7" xfId="8065"/>
    <cellStyle name="Контрольная ячейка 2 7 2" xfId="8066"/>
    <cellStyle name="Контрольная ячейка 2 8" xfId="8067"/>
    <cellStyle name="Контрольная ячейка 2_46EE.2011(v1.0)" xfId="8068"/>
    <cellStyle name="Контрольная ячейка 3" xfId="8069"/>
    <cellStyle name="Контрольная ячейка 3 2" xfId="8070"/>
    <cellStyle name="Контрольная ячейка 3 2 2" xfId="8071"/>
    <cellStyle name="Контрольная ячейка 3 2 2 2" xfId="8072"/>
    <cellStyle name="Контрольная ячейка 3 2 3" xfId="8073"/>
    <cellStyle name="Контрольная ячейка 3 3" xfId="8074"/>
    <cellStyle name="Контрольная ячейка 3 3 2" xfId="8075"/>
    <cellStyle name="Контрольная ячейка 3 4" xfId="8076"/>
    <cellStyle name="Контрольная ячейка 3_46EE.2011(v1.0)" xfId="8077"/>
    <cellStyle name="Контрольная ячейка 4" xfId="8078"/>
    <cellStyle name="Контрольная ячейка 4 2" xfId="8079"/>
    <cellStyle name="Контрольная ячейка 4 2 2" xfId="8080"/>
    <cellStyle name="Контрольная ячейка 4 2 2 2" xfId="8081"/>
    <cellStyle name="Контрольная ячейка 4 2 3" xfId="8082"/>
    <cellStyle name="Контрольная ячейка 4 3" xfId="8083"/>
    <cellStyle name="Контрольная ячейка 4 3 2" xfId="8084"/>
    <cellStyle name="Контрольная ячейка 4 4" xfId="8085"/>
    <cellStyle name="Контрольная ячейка 4_46EE.2011(v1.0)" xfId="8086"/>
    <cellStyle name="Контрольная ячейка 5" xfId="8087"/>
    <cellStyle name="Контрольная ячейка 5 2" xfId="8088"/>
    <cellStyle name="Контрольная ячейка 5 2 2" xfId="8089"/>
    <cellStyle name="Контрольная ячейка 5 2 2 2" xfId="8090"/>
    <cellStyle name="Контрольная ячейка 5 2 3" xfId="8091"/>
    <cellStyle name="Контрольная ячейка 5 3" xfId="8092"/>
    <cellStyle name="Контрольная ячейка 5 3 2" xfId="8093"/>
    <cellStyle name="Контрольная ячейка 5 4" xfId="8094"/>
    <cellStyle name="Контрольная ячейка 5_46EE.2011(v1.0)" xfId="8095"/>
    <cellStyle name="Контрольная ячейка 6" xfId="8096"/>
    <cellStyle name="Контрольная ячейка 6 2" xfId="8097"/>
    <cellStyle name="Контрольная ячейка 6 2 2" xfId="8098"/>
    <cellStyle name="Контрольная ячейка 6 2 2 2" xfId="8099"/>
    <cellStyle name="Контрольная ячейка 6 2 3" xfId="8100"/>
    <cellStyle name="Контрольная ячейка 6 3" xfId="8101"/>
    <cellStyle name="Контрольная ячейка 6 3 2" xfId="8102"/>
    <cellStyle name="Контрольная ячейка 6 4" xfId="8103"/>
    <cellStyle name="Контрольная ячейка 6_46EE.2011(v1.0)" xfId="8104"/>
    <cellStyle name="Контрольная ячейка 7" xfId="8105"/>
    <cellStyle name="Контрольная ячейка 7 2" xfId="8106"/>
    <cellStyle name="Контрольная ячейка 7 2 2" xfId="8107"/>
    <cellStyle name="Контрольная ячейка 7 2 2 2" xfId="8108"/>
    <cellStyle name="Контрольная ячейка 7 2 3" xfId="8109"/>
    <cellStyle name="Контрольная ячейка 7 3" xfId="8110"/>
    <cellStyle name="Контрольная ячейка 7 3 2" xfId="8111"/>
    <cellStyle name="Контрольная ячейка 7 4" xfId="8112"/>
    <cellStyle name="Контрольная ячейка 7_46EE.2011(v1.0)" xfId="8113"/>
    <cellStyle name="Контрольная ячейка 8" xfId="8114"/>
    <cellStyle name="Контрольная ячейка 8 2" xfId="8115"/>
    <cellStyle name="Контрольная ячейка 8 2 2" xfId="8116"/>
    <cellStyle name="Контрольная ячейка 8 2 2 2" xfId="8117"/>
    <cellStyle name="Контрольная ячейка 8 2 3" xfId="8118"/>
    <cellStyle name="Контрольная ячейка 8 3" xfId="8119"/>
    <cellStyle name="Контрольная ячейка 8 3 2" xfId="8120"/>
    <cellStyle name="Контрольная ячейка 8 4" xfId="8121"/>
    <cellStyle name="Контрольная ячейка 8_46EE.2011(v1.0)" xfId="8122"/>
    <cellStyle name="Контрольная ячейка 9" xfId="8123"/>
    <cellStyle name="Контрольная ячейка 9 2" xfId="8124"/>
    <cellStyle name="Контрольная ячейка 9 2 2" xfId="8125"/>
    <cellStyle name="Контрольная ячейка 9 2 2 2" xfId="8126"/>
    <cellStyle name="Контрольная ячейка 9 2 3" xfId="8127"/>
    <cellStyle name="Контрольная ячейка 9 3" xfId="8128"/>
    <cellStyle name="Контрольная ячейка 9 3 2" xfId="8129"/>
    <cellStyle name="Контрольная ячейка 9 4" xfId="8130"/>
    <cellStyle name="Контрольная ячейка 9_46EE.2011(v1.0)" xfId="8131"/>
    <cellStyle name="Миша (бланки отчетности)" xfId="8132"/>
    <cellStyle name="Миша (бланки отчетности) 2" xfId="8133"/>
    <cellStyle name="Мои наименования показателей" xfId="8134"/>
    <cellStyle name="Мои наименования показателей 2" xfId="8135"/>
    <cellStyle name="Мои наименования показателей 2 10" xfId="8136"/>
    <cellStyle name="Мои наименования показателей 2 2" xfId="8137"/>
    <cellStyle name="Мои наименования показателей 2 2 2" xfId="8138"/>
    <cellStyle name="Мои наименования показателей 2 3" xfId="8139"/>
    <cellStyle name="Мои наименования показателей 2 3 2" xfId="8140"/>
    <cellStyle name="Мои наименования показателей 2 4" xfId="8141"/>
    <cellStyle name="Мои наименования показателей 2 4 2" xfId="8142"/>
    <cellStyle name="Мои наименования показателей 2 5" xfId="8143"/>
    <cellStyle name="Мои наименования показателей 2 5 2" xfId="8144"/>
    <cellStyle name="Мои наименования показателей 2 6" xfId="8145"/>
    <cellStyle name="Мои наименования показателей 2 6 2" xfId="8146"/>
    <cellStyle name="Мои наименования показателей 2 7" xfId="8147"/>
    <cellStyle name="Мои наименования показателей 2 7 2" xfId="8148"/>
    <cellStyle name="Мои наименования показателей 2 8" xfId="8149"/>
    <cellStyle name="Мои наименования показателей 2 8 2" xfId="8150"/>
    <cellStyle name="Мои наименования показателей 2 9" xfId="8151"/>
    <cellStyle name="Мои наименования показателей 2 9 2" xfId="8152"/>
    <cellStyle name="Мои наименования показателей 2_1" xfId="8153"/>
    <cellStyle name="Мои наименования показателей 3" xfId="8154"/>
    <cellStyle name="Мои наименования показателей 3 10" xfId="8155"/>
    <cellStyle name="Мои наименования показателей 3 11" xfId="8156"/>
    <cellStyle name="Мои наименования показателей 3 2" xfId="8157"/>
    <cellStyle name="Мои наименования показателей 3 2 2" xfId="8158"/>
    <cellStyle name="Мои наименования показателей 3 3" xfId="8159"/>
    <cellStyle name="Мои наименования показателей 3 3 2" xfId="8160"/>
    <cellStyle name="Мои наименования показателей 3 4" xfId="8161"/>
    <cellStyle name="Мои наименования показателей 3 4 2" xfId="8162"/>
    <cellStyle name="Мои наименования показателей 3 5" xfId="8163"/>
    <cellStyle name="Мои наименования показателей 3 5 2" xfId="8164"/>
    <cellStyle name="Мои наименования показателей 3 6" xfId="8165"/>
    <cellStyle name="Мои наименования показателей 3 6 2" xfId="8166"/>
    <cellStyle name="Мои наименования показателей 3 7" xfId="8167"/>
    <cellStyle name="Мои наименования показателей 3 7 2" xfId="8168"/>
    <cellStyle name="Мои наименования показателей 3 8" xfId="8169"/>
    <cellStyle name="Мои наименования показателей 3 8 2" xfId="8170"/>
    <cellStyle name="Мои наименования показателей 3 9" xfId="8171"/>
    <cellStyle name="Мои наименования показателей 3 9 2" xfId="8172"/>
    <cellStyle name="Мои наименования показателей 3_1" xfId="8173"/>
    <cellStyle name="Мои наименования показателей 4" xfId="8174"/>
    <cellStyle name="Мои наименования показателей 4 10" xfId="8175"/>
    <cellStyle name="Мои наименования показателей 4 2" xfId="8176"/>
    <cellStyle name="Мои наименования показателей 4 2 2" xfId="8177"/>
    <cellStyle name="Мои наименования показателей 4 3" xfId="8178"/>
    <cellStyle name="Мои наименования показателей 4 3 2" xfId="8179"/>
    <cellStyle name="Мои наименования показателей 4 4" xfId="8180"/>
    <cellStyle name="Мои наименования показателей 4 4 2" xfId="8181"/>
    <cellStyle name="Мои наименования показателей 4 5" xfId="8182"/>
    <cellStyle name="Мои наименования показателей 4 5 2" xfId="8183"/>
    <cellStyle name="Мои наименования показателей 4 6" xfId="8184"/>
    <cellStyle name="Мои наименования показателей 4 6 2" xfId="8185"/>
    <cellStyle name="Мои наименования показателей 4 7" xfId="8186"/>
    <cellStyle name="Мои наименования показателей 4 7 2" xfId="8187"/>
    <cellStyle name="Мои наименования показателей 4 8" xfId="8188"/>
    <cellStyle name="Мои наименования показателей 4 8 2" xfId="8189"/>
    <cellStyle name="Мои наименования показателей 4 9" xfId="8190"/>
    <cellStyle name="Мои наименования показателей 4 9 2" xfId="8191"/>
    <cellStyle name="Мои наименования показателей 4_1" xfId="8192"/>
    <cellStyle name="Мои наименования показателей 5" xfId="8193"/>
    <cellStyle name="Мои наименования показателей 5 10" xfId="8194"/>
    <cellStyle name="Мои наименования показателей 5 2" xfId="8195"/>
    <cellStyle name="Мои наименования показателей 5 2 2" xfId="8196"/>
    <cellStyle name="Мои наименования показателей 5 3" xfId="8197"/>
    <cellStyle name="Мои наименования показателей 5 3 2" xfId="8198"/>
    <cellStyle name="Мои наименования показателей 5 4" xfId="8199"/>
    <cellStyle name="Мои наименования показателей 5 4 2" xfId="8200"/>
    <cellStyle name="Мои наименования показателей 5 5" xfId="8201"/>
    <cellStyle name="Мои наименования показателей 5 5 2" xfId="8202"/>
    <cellStyle name="Мои наименования показателей 5 6" xfId="8203"/>
    <cellStyle name="Мои наименования показателей 5 6 2" xfId="8204"/>
    <cellStyle name="Мои наименования показателей 5 7" xfId="8205"/>
    <cellStyle name="Мои наименования показателей 5 7 2" xfId="8206"/>
    <cellStyle name="Мои наименования показателей 5 8" xfId="8207"/>
    <cellStyle name="Мои наименования показателей 5 8 2" xfId="8208"/>
    <cellStyle name="Мои наименования показателей 5 9" xfId="8209"/>
    <cellStyle name="Мои наименования показателей 5 9 2" xfId="8210"/>
    <cellStyle name="Мои наименования показателей 5_1" xfId="8211"/>
    <cellStyle name="Мои наименования показателей 6" xfId="8212"/>
    <cellStyle name="Мои наименования показателей 6 2" xfId="8213"/>
    <cellStyle name="Мои наименования показателей 6 2 2" xfId="8214"/>
    <cellStyle name="Мои наименования показателей 6 3" xfId="8215"/>
    <cellStyle name="Мои наименования показателей 6 3 2" xfId="8216"/>
    <cellStyle name="Мои наименования показателей 6 4" xfId="8217"/>
    <cellStyle name="Мои наименования показателей 6_46EE.2011(v1.0)" xfId="8218"/>
    <cellStyle name="Мои наименования показателей 7" xfId="8219"/>
    <cellStyle name="Мои наименования показателей 7 2" xfId="8220"/>
    <cellStyle name="Мои наименования показателей 7 2 2" xfId="8221"/>
    <cellStyle name="Мои наименования показателей 7 3" xfId="8222"/>
    <cellStyle name="Мои наименования показателей 7 3 2" xfId="8223"/>
    <cellStyle name="Мои наименования показателей 7 4" xfId="8224"/>
    <cellStyle name="Мои наименования показателей 7_46EE.2011(v1.0)" xfId="8225"/>
    <cellStyle name="Мои наименования показателей 8" xfId="8226"/>
    <cellStyle name="Мои наименования показателей 8 2" xfId="8227"/>
    <cellStyle name="Мои наименования показателей 8 2 2" xfId="8228"/>
    <cellStyle name="Мои наименования показателей 8 3" xfId="8229"/>
    <cellStyle name="Мои наименования показателей 8 3 2" xfId="8230"/>
    <cellStyle name="Мои наименования показателей 8 4" xfId="8231"/>
    <cellStyle name="Мои наименования показателей 8_46EE.2011(v1.0)" xfId="8232"/>
    <cellStyle name="Мои наименования показателей 9" xfId="8233"/>
    <cellStyle name="Мои наименования показателей_46EE.2011" xfId="8234"/>
    <cellStyle name="Мой заголовок" xfId="8235"/>
    <cellStyle name="Мой заголовок 2" xfId="8236"/>
    <cellStyle name="Мой заголовок листа" xfId="8237"/>
    <cellStyle name="Мой заголовок листа 2" xfId="8238"/>
    <cellStyle name="Мой заголовок листа 2 2" xfId="8239"/>
    <cellStyle name="Мой заголовок листа 2 2 2" xfId="8240"/>
    <cellStyle name="Мой заголовок листа 2 3" xfId="8241"/>
    <cellStyle name="Мой заголовок листа 2_НВВ 2014 год  по заявкам" xfId="16071"/>
    <cellStyle name="Мой заголовок листа 3" xfId="8242"/>
    <cellStyle name="Мой заголовок листа 3 2" xfId="8243"/>
    <cellStyle name="Мой заголовок листа 4" xfId="8244"/>
    <cellStyle name="Мой заголовок листа 4 2" xfId="8245"/>
    <cellStyle name="Мой заголовок листа 5" xfId="8246"/>
    <cellStyle name="Мой заголовок листа_Итоги тариф. кампании 2011_коррек" xfId="8247"/>
    <cellStyle name="Мой заголовок_НВВ 2014 год  по заявкам" xfId="16072"/>
    <cellStyle name="назв фил" xfId="8248"/>
    <cellStyle name="назв фил 2" xfId="8249"/>
    <cellStyle name="Название 10" xfId="8250"/>
    <cellStyle name="Название 10 2" xfId="8251"/>
    <cellStyle name="Название 11" xfId="8252"/>
    <cellStyle name="Название 11 2" xfId="8253"/>
    <cellStyle name="Название 2" xfId="8254"/>
    <cellStyle name="Название 2 2" xfId="8255"/>
    <cellStyle name="Название 2 2 2" xfId="8256"/>
    <cellStyle name="Название 2 3" xfId="8257"/>
    <cellStyle name="Название 2 3 2" xfId="8258"/>
    <cellStyle name="Название 2 4" xfId="8259"/>
    <cellStyle name="Название 2 4 2" xfId="8260"/>
    <cellStyle name="Название 2 5" xfId="8261"/>
    <cellStyle name="Название 2 5 2" xfId="8262"/>
    <cellStyle name="Название 2 6" xfId="8263"/>
    <cellStyle name="Название 2_НВВ 2014 год  по заявкам" xfId="16073"/>
    <cellStyle name="Название 3" xfId="8264"/>
    <cellStyle name="Название 3 2" xfId="8265"/>
    <cellStyle name="Название 3 2 2" xfId="8266"/>
    <cellStyle name="Название 3 3" xfId="8267"/>
    <cellStyle name="Название 4" xfId="8268"/>
    <cellStyle name="Название 4 2" xfId="8269"/>
    <cellStyle name="Название 4 2 2" xfId="8270"/>
    <cellStyle name="Название 4 3" xfId="8271"/>
    <cellStyle name="Название 5" xfId="8272"/>
    <cellStyle name="Название 5 2" xfId="8273"/>
    <cellStyle name="Название 5 2 2" xfId="8274"/>
    <cellStyle name="Название 5 3" xfId="8275"/>
    <cellStyle name="Название 6" xfId="8276"/>
    <cellStyle name="Название 6 2" xfId="8277"/>
    <cellStyle name="Название 6 2 2" xfId="8278"/>
    <cellStyle name="Название 6 3" xfId="8279"/>
    <cellStyle name="Название 7" xfId="8280"/>
    <cellStyle name="Название 7 2" xfId="8281"/>
    <cellStyle name="Название 7 2 2" xfId="8282"/>
    <cellStyle name="Название 7 3" xfId="8283"/>
    <cellStyle name="Название 8" xfId="8284"/>
    <cellStyle name="Название 8 2" xfId="8285"/>
    <cellStyle name="Название 8 2 2" xfId="8286"/>
    <cellStyle name="Название 8 3" xfId="8287"/>
    <cellStyle name="Название 9" xfId="8288"/>
    <cellStyle name="Название 9 2" xfId="8289"/>
    <cellStyle name="Название 9 2 2" xfId="8290"/>
    <cellStyle name="Название 9 3" xfId="8291"/>
    <cellStyle name="Невидимый" xfId="8292"/>
    <cellStyle name="недельный" xfId="8293"/>
    <cellStyle name="недельный 2" xfId="8294"/>
    <cellStyle name="Нейтральный 10" xfId="8295"/>
    <cellStyle name="Нейтральный 10 2" xfId="8296"/>
    <cellStyle name="Нейтральный 11" xfId="8297"/>
    <cellStyle name="Нейтральный 11 2" xfId="8298"/>
    <cellStyle name="Нейтральный 2" xfId="8299"/>
    <cellStyle name="Нейтральный 2 2" xfId="8300"/>
    <cellStyle name="Нейтральный 2 2 2" xfId="8301"/>
    <cellStyle name="Нейтральный 2 2 2 2" xfId="8302"/>
    <cellStyle name="Нейтральный 2 2 3" xfId="8303"/>
    <cellStyle name="Нейтральный 2 3" xfId="8304"/>
    <cellStyle name="Нейтральный 2 3 2" xfId="8305"/>
    <cellStyle name="Нейтральный 2 3 2 2" xfId="8306"/>
    <cellStyle name="Нейтральный 2 3 3" xfId="8307"/>
    <cellStyle name="Нейтральный 2 4" xfId="8308"/>
    <cellStyle name="Нейтральный 2 4 2" xfId="8309"/>
    <cellStyle name="Нейтральный 2 5" xfId="8310"/>
    <cellStyle name="Нейтральный 2 5 2" xfId="8311"/>
    <cellStyle name="Нейтральный 2 6" xfId="8312"/>
    <cellStyle name="Нейтральный 2 6 2" xfId="8313"/>
    <cellStyle name="Нейтральный 2 7" xfId="8314"/>
    <cellStyle name="Нейтральный 2_НВВ 2014 год  по заявкам" xfId="16074"/>
    <cellStyle name="Нейтральный 3" xfId="8315"/>
    <cellStyle name="Нейтральный 3 2" xfId="8316"/>
    <cellStyle name="Нейтральный 3 2 2" xfId="8317"/>
    <cellStyle name="Нейтральный 3 3" xfId="8318"/>
    <cellStyle name="Нейтральный 4" xfId="8319"/>
    <cellStyle name="Нейтральный 4 2" xfId="8320"/>
    <cellStyle name="Нейтральный 4 2 2" xfId="8321"/>
    <cellStyle name="Нейтральный 4 3" xfId="8322"/>
    <cellStyle name="Нейтральный 5" xfId="8323"/>
    <cellStyle name="Нейтральный 5 2" xfId="8324"/>
    <cellStyle name="Нейтральный 5 2 2" xfId="8325"/>
    <cellStyle name="Нейтральный 5 3" xfId="8326"/>
    <cellStyle name="Нейтральный 6" xfId="8327"/>
    <cellStyle name="Нейтральный 6 2" xfId="8328"/>
    <cellStyle name="Нейтральный 6 2 2" xfId="8329"/>
    <cellStyle name="Нейтральный 6 3" xfId="8330"/>
    <cellStyle name="Нейтральный 7" xfId="8331"/>
    <cellStyle name="Нейтральный 7 2" xfId="8332"/>
    <cellStyle name="Нейтральный 7 2 2" xfId="8333"/>
    <cellStyle name="Нейтральный 7 3" xfId="8334"/>
    <cellStyle name="Нейтральный 8" xfId="8335"/>
    <cellStyle name="Нейтральный 8 2" xfId="8336"/>
    <cellStyle name="Нейтральный 8 2 2" xfId="8337"/>
    <cellStyle name="Нейтральный 8 3" xfId="8338"/>
    <cellStyle name="Нейтральный 9" xfId="8339"/>
    <cellStyle name="Нейтральный 9 2" xfId="8340"/>
    <cellStyle name="Нейтральный 9 2 2" xfId="8341"/>
    <cellStyle name="Нейтральный 9 3" xfId="8342"/>
    <cellStyle name="Низ1" xfId="8343"/>
    <cellStyle name="Низ1 2" xfId="8344"/>
    <cellStyle name="Низ2" xfId="8345"/>
    <cellStyle name="Обычный" xfId="0" builtinId="0"/>
    <cellStyle name="Обычный 10" xfId="4"/>
    <cellStyle name="Обычный 10 2" xfId="8346"/>
    <cellStyle name="Обычный 10 2 2" xfId="8347"/>
    <cellStyle name="Обычный 10 2 2 2" xfId="8348"/>
    <cellStyle name="Обычный 10 2 2 2 2" xfId="8349"/>
    <cellStyle name="Обычный 10 2 2 3" xfId="8350"/>
    <cellStyle name="Обычный 10 2 2 3 2" xfId="8351"/>
    <cellStyle name="Обычный 10 2 2 4" xfId="8352"/>
    <cellStyle name="Обычный 10 2 2_Карта сбора НВВ РЭ 1 полугодие" xfId="8353"/>
    <cellStyle name="Обычный 10 2 3" xfId="8354"/>
    <cellStyle name="Обычный 10 3" xfId="8355"/>
    <cellStyle name="Обычный 10 3 2" xfId="8356"/>
    <cellStyle name="Обычный 10 4" xfId="8357"/>
    <cellStyle name="Обычный 10 4 2" xfId="8358"/>
    <cellStyle name="Обычный 10 5" xfId="8359"/>
    <cellStyle name="Обычный 10 5 2" xfId="8360"/>
    <cellStyle name="Обычный 10 6" xfId="8361"/>
    <cellStyle name="Обычный 10_Карта сбора НВВ РЭ 1 полугодие" xfId="8362"/>
    <cellStyle name="Обычный 100" xfId="8363"/>
    <cellStyle name="Обычный 100 2" xfId="8364"/>
    <cellStyle name="Обычный 101" xfId="8365"/>
    <cellStyle name="Обычный 101 2" xfId="8366"/>
    <cellStyle name="Обычный 102" xfId="8367"/>
    <cellStyle name="Обычный 102 2" xfId="8368"/>
    <cellStyle name="Обычный 102 3" xfId="8369"/>
    <cellStyle name="Обычный 102 4" xfId="8370"/>
    <cellStyle name="Обычный 102 5" xfId="8371"/>
    <cellStyle name="Обычный 102 6" xfId="8372"/>
    <cellStyle name="Обычный 103" xfId="8373"/>
    <cellStyle name="Обычный 103 2" xfId="8374"/>
    <cellStyle name="Обычный 104" xfId="8375"/>
    <cellStyle name="Обычный 104 2" xfId="8376"/>
    <cellStyle name="Обычный 105" xfId="8377"/>
    <cellStyle name="Обычный 105 2" xfId="8378"/>
    <cellStyle name="Обычный 106" xfId="8379"/>
    <cellStyle name="Обычный 106 2" xfId="8380"/>
    <cellStyle name="Обычный 107" xfId="8381"/>
    <cellStyle name="Обычный 107 2" xfId="8382"/>
    <cellStyle name="Обычный 108" xfId="8383"/>
    <cellStyle name="Обычный 108 2" xfId="8384"/>
    <cellStyle name="Обычный 109" xfId="8385"/>
    <cellStyle name="Обычный 109 2" xfId="8386"/>
    <cellStyle name="Обычный 11" xfId="8387"/>
    <cellStyle name="Обычный 11 2" xfId="8388"/>
    <cellStyle name="Обычный 11 2 2" xfId="8389"/>
    <cellStyle name="Обычный 11 2 2 2" xfId="8390"/>
    <cellStyle name="Обычный 11 2 3" xfId="8391"/>
    <cellStyle name="Обычный 11 2 3 2" xfId="8392"/>
    <cellStyle name="Обычный 11 2 4" xfId="8393"/>
    <cellStyle name="Обычный 11 2_Карта сбора НВВ РЭ 1 полугодие" xfId="8394"/>
    <cellStyle name="Обычный 11 3" xfId="8395"/>
    <cellStyle name="Обычный 11 3 2" xfId="8396"/>
    <cellStyle name="Обычный 11 4" xfId="8397"/>
    <cellStyle name="Обычный 11 4 2" xfId="8398"/>
    <cellStyle name="Обычный 11 5" xfId="8399"/>
    <cellStyle name="Обычный 11_46EE.2011(v1.2)" xfId="8400"/>
    <cellStyle name="Обычный 110" xfId="8401"/>
    <cellStyle name="Обычный 110 2" xfId="8402"/>
    <cellStyle name="Обычный 111" xfId="8403"/>
    <cellStyle name="Обычный 111 2" xfId="8404"/>
    <cellStyle name="Обычный 112" xfId="8405"/>
    <cellStyle name="Обычный 112 2" xfId="8406"/>
    <cellStyle name="Обычный 113" xfId="8407"/>
    <cellStyle name="Обычный 113 2" xfId="8408"/>
    <cellStyle name="Обычный 114" xfId="8409"/>
    <cellStyle name="Обычный 114 2" xfId="8410"/>
    <cellStyle name="Обычный 115" xfId="8411"/>
    <cellStyle name="Обычный 115 2" xfId="8412"/>
    <cellStyle name="Обычный 116" xfId="8413"/>
    <cellStyle name="Обычный 116 2" xfId="8414"/>
    <cellStyle name="Обычный 117" xfId="8415"/>
    <cellStyle name="Обычный 117 2" xfId="8416"/>
    <cellStyle name="Обычный 118" xfId="8417"/>
    <cellStyle name="Обычный 118 2" xfId="8418"/>
    <cellStyle name="Обычный 119" xfId="8419"/>
    <cellStyle name="Обычный 119 2" xfId="8420"/>
    <cellStyle name="Обычный 12" xfId="8421"/>
    <cellStyle name="Обычный 12 2" xfId="8422"/>
    <cellStyle name="Обычный 12 2 2" xfId="8423"/>
    <cellStyle name="Обычный 12 2_Карта сбора НВВ РЭ 1 полугодие" xfId="8424"/>
    <cellStyle name="Обычный 12 3" xfId="8425"/>
    <cellStyle name="Обычный 12 3 2" xfId="8426"/>
    <cellStyle name="Обычный 12 4" xfId="8427"/>
    <cellStyle name="Обычный 120" xfId="8428"/>
    <cellStyle name="Обычный 120 2" xfId="8429"/>
    <cellStyle name="Обычный 121" xfId="8430"/>
    <cellStyle name="Обычный 121 2" xfId="8431"/>
    <cellStyle name="Обычный 122" xfId="8432"/>
    <cellStyle name="Обычный 122 2" xfId="8433"/>
    <cellStyle name="Обычный 123" xfId="8434"/>
    <cellStyle name="Обычный 123 2" xfId="8435"/>
    <cellStyle name="Обычный 124" xfId="8436"/>
    <cellStyle name="Обычный 124 2" xfId="8437"/>
    <cellStyle name="Обычный 125" xfId="8438"/>
    <cellStyle name="Обычный 125 2" xfId="8439"/>
    <cellStyle name="Обычный 126" xfId="8440"/>
    <cellStyle name="Обычный 126 2" xfId="8441"/>
    <cellStyle name="Обычный 127" xfId="8442"/>
    <cellStyle name="Обычный 127 2" xfId="8443"/>
    <cellStyle name="Обычный 128" xfId="8444"/>
    <cellStyle name="Обычный 128 2" xfId="8445"/>
    <cellStyle name="Обычный 129" xfId="8446"/>
    <cellStyle name="Обычный 129 2" xfId="8447"/>
    <cellStyle name="Обычный 13" xfId="8448"/>
    <cellStyle name="Обычный 13 2" xfId="8449"/>
    <cellStyle name="Обычный 13 2 2" xfId="8450"/>
    <cellStyle name="Обычный 13 2 2 2" xfId="8451"/>
    <cellStyle name="Обычный 13 2 3" xfId="8452"/>
    <cellStyle name="Обычный 13 2 3 2" xfId="8453"/>
    <cellStyle name="Обычный 13 2 4" xfId="8454"/>
    <cellStyle name="Обычный 13 2_Карта сбора НВВ РЭ 1 полугодие" xfId="8455"/>
    <cellStyle name="Обычный 13 3" xfId="8456"/>
    <cellStyle name="Обычный 13 4" xfId="8457"/>
    <cellStyle name="Обычный 130" xfId="8458"/>
    <cellStyle name="Обычный 130 2" xfId="8459"/>
    <cellStyle name="Обычный 131" xfId="8460"/>
    <cellStyle name="Обычный 131 2" xfId="8461"/>
    <cellStyle name="Обычный 132" xfId="8462"/>
    <cellStyle name="Обычный 132 2" xfId="8463"/>
    <cellStyle name="Обычный 133" xfId="8464"/>
    <cellStyle name="Обычный 133 2" xfId="8465"/>
    <cellStyle name="Обычный 134" xfId="8466"/>
    <cellStyle name="Обычный 134 2" xfId="8467"/>
    <cellStyle name="Обычный 135" xfId="8468"/>
    <cellStyle name="Обычный 135 2" xfId="8469"/>
    <cellStyle name="Обычный 136" xfId="8470"/>
    <cellStyle name="Обычный 136 2" xfId="8471"/>
    <cellStyle name="Обычный 137" xfId="8472"/>
    <cellStyle name="Обычный 137 2" xfId="8473"/>
    <cellStyle name="Обычный 138" xfId="8474"/>
    <cellStyle name="Обычный 138 2" xfId="8475"/>
    <cellStyle name="Обычный 139" xfId="8476"/>
    <cellStyle name="Обычный 139 2" xfId="8477"/>
    <cellStyle name="Обычный 14" xfId="8478"/>
    <cellStyle name="Обычный 14 2" xfId="8479"/>
    <cellStyle name="Обычный 14 2 2" xfId="8480"/>
    <cellStyle name="Обычный 14 2 2 2" xfId="8481"/>
    <cellStyle name="Обычный 14 2 3" xfId="8482"/>
    <cellStyle name="Обычный 14 2 3 2" xfId="8483"/>
    <cellStyle name="Обычный 14 2 4" xfId="8484"/>
    <cellStyle name="Обычный 14 2_Карта сбора НВВ РЭ 1 полугодие" xfId="8485"/>
    <cellStyle name="Обычный 14 3" xfId="8486"/>
    <cellStyle name="Обычный 14 3 2" xfId="8487"/>
    <cellStyle name="Обычный 14 3 2 2" xfId="8488"/>
    <cellStyle name="Обычный 14 3 3" xfId="8489"/>
    <cellStyle name="Обычный 14 3 3 2" xfId="8490"/>
    <cellStyle name="Обычный 14 3 4" xfId="8491"/>
    <cellStyle name="Обычный 14 3_Карта сбора НВВ РЭ 1 полугодие" xfId="8492"/>
    <cellStyle name="Обычный 14 4" xfId="8493"/>
    <cellStyle name="Обычный 14 4 2" xfId="8494"/>
    <cellStyle name="Обычный 14 5" xfId="8495"/>
    <cellStyle name="Обычный 140" xfId="8496"/>
    <cellStyle name="Обычный 140 2" xfId="8497"/>
    <cellStyle name="Обычный 141" xfId="8498"/>
    <cellStyle name="Обычный 141 2" xfId="8499"/>
    <cellStyle name="Обычный 142" xfId="8500"/>
    <cellStyle name="Обычный 142 2" xfId="8501"/>
    <cellStyle name="Обычный 143" xfId="8502"/>
    <cellStyle name="Обычный 143 2" xfId="8503"/>
    <cellStyle name="Обычный 144" xfId="8504"/>
    <cellStyle name="Обычный 144 2" xfId="8505"/>
    <cellStyle name="Обычный 145" xfId="8506"/>
    <cellStyle name="Обычный 145 2" xfId="8507"/>
    <cellStyle name="Обычный 146" xfId="8508"/>
    <cellStyle name="Обычный 146 2" xfId="8509"/>
    <cellStyle name="Обычный 147" xfId="8510"/>
    <cellStyle name="Обычный 147 2" xfId="8511"/>
    <cellStyle name="Обычный 148" xfId="8512"/>
    <cellStyle name="Обычный 148 2" xfId="8513"/>
    <cellStyle name="Обычный 149" xfId="8514"/>
    <cellStyle name="Обычный 149 2" xfId="8515"/>
    <cellStyle name="Обычный 15" xfId="8516"/>
    <cellStyle name="Обычный 15 2" xfId="8517"/>
    <cellStyle name="Обычный 15 2 2" xfId="8518"/>
    <cellStyle name="Обычный 15 2 2 2" xfId="8519"/>
    <cellStyle name="Обычный 15 2 3" xfId="8520"/>
    <cellStyle name="Обычный 15 2 3 2" xfId="8521"/>
    <cellStyle name="Обычный 15 2 4" xfId="8522"/>
    <cellStyle name="Обычный 15 2_Карта сбора НВВ РЭ 1 полугодие" xfId="8523"/>
    <cellStyle name="Обычный 15 3" xfId="8524"/>
    <cellStyle name="Обычный 150" xfId="8525"/>
    <cellStyle name="Обычный 150 2" xfId="8526"/>
    <cellStyle name="Обычный 151" xfId="8527"/>
    <cellStyle name="Обычный 151 2" xfId="8528"/>
    <cellStyle name="Обычный 152" xfId="8529"/>
    <cellStyle name="Обычный 152 2" xfId="8530"/>
    <cellStyle name="Обычный 153" xfId="8531"/>
    <cellStyle name="Обычный 153 2" xfId="8532"/>
    <cellStyle name="Обычный 154" xfId="8533"/>
    <cellStyle name="Обычный 154 2" xfId="8534"/>
    <cellStyle name="Обычный 155" xfId="8535"/>
    <cellStyle name="Обычный 155 2" xfId="8536"/>
    <cellStyle name="Обычный 156" xfId="8537"/>
    <cellStyle name="Обычный 156 2" xfId="8538"/>
    <cellStyle name="Обычный 157" xfId="8539"/>
    <cellStyle name="Обычный 157 2" xfId="8540"/>
    <cellStyle name="Обычный 158" xfId="8541"/>
    <cellStyle name="Обычный 159" xfId="8542"/>
    <cellStyle name="Обычный 159 2" xfId="8543"/>
    <cellStyle name="Обычный 16" xfId="8544"/>
    <cellStyle name="Обычный 16 2" xfId="8545"/>
    <cellStyle name="Обычный 16 2 2" xfId="8546"/>
    <cellStyle name="Обычный 16 2 2 2" xfId="8547"/>
    <cellStyle name="Обычный 16 2 2 2 2" xfId="8548"/>
    <cellStyle name="Обычный 16 2 2 3" xfId="8549"/>
    <cellStyle name="Обычный 16 2 2 3 2" xfId="8550"/>
    <cellStyle name="Обычный 16 2 2 4" xfId="8551"/>
    <cellStyle name="Обычный 16 2 2_Карта сбора НВВ РЭ 1 полугодие" xfId="8552"/>
    <cellStyle name="Обычный 16 2 3" xfId="8553"/>
    <cellStyle name="Обычный 16 2 3 2" xfId="8554"/>
    <cellStyle name="Обычный 16 2 3 2 2" xfId="8555"/>
    <cellStyle name="Обычный 16 2 3 3" xfId="8556"/>
    <cellStyle name="Обычный 16 2 3 3 2" xfId="8557"/>
    <cellStyle name="Обычный 16 2 3 4" xfId="8558"/>
    <cellStyle name="Обычный 16 2 3_Карта сбора НВВ РЭ 1 полугодие" xfId="8559"/>
    <cellStyle name="Обычный 16 2 4" xfId="8560"/>
    <cellStyle name="Обычный 16 2 4 2" xfId="8561"/>
    <cellStyle name="Обычный 16 2 4 2 2" xfId="8562"/>
    <cellStyle name="Обычный 16 2 4 2 2 2" xfId="8563"/>
    <cellStyle name="Обычный 16 2 4 2 3" xfId="8564"/>
    <cellStyle name="Обычный 16 2 4 3" xfId="8565"/>
    <cellStyle name="Обычный 16 2 4 3 2" xfId="8566"/>
    <cellStyle name="Обычный 16 2 4 4" xfId="8567"/>
    <cellStyle name="Обычный 16 2 4 4 2" xfId="8568"/>
    <cellStyle name="Обычный 16 2 4 5" xfId="8569"/>
    <cellStyle name="Обычный 16 2 4_Карта сбора НВВ РЭ 1 полугодие" xfId="8570"/>
    <cellStyle name="Обычный 16 2 5" xfId="8571"/>
    <cellStyle name="Обычный 16 2 5 2" xfId="8572"/>
    <cellStyle name="Обычный 16 2 5 2 2" xfId="8573"/>
    <cellStyle name="Обычный 16 2 5 3" xfId="8574"/>
    <cellStyle name="Обычный 16 2 6" xfId="8575"/>
    <cellStyle name="Обычный 16 2 6 2" xfId="8576"/>
    <cellStyle name="Обычный 16 2 7" xfId="8577"/>
    <cellStyle name="Обычный 16 2 7 2" xfId="8578"/>
    <cellStyle name="Обычный 16 2 8" xfId="8579"/>
    <cellStyle name="Обычный 16 2_Карта сбора НВВ РЭ 1 полугодие" xfId="8580"/>
    <cellStyle name="Обычный 16 3" xfId="8581"/>
    <cellStyle name="Обычный 16 3 2" xfId="8582"/>
    <cellStyle name="Обычный 16 3 2 2" xfId="8583"/>
    <cellStyle name="Обычный 16 3 3" xfId="8584"/>
    <cellStyle name="Обычный 16 3 3 2" xfId="8585"/>
    <cellStyle name="Обычный 16 3 4" xfId="8586"/>
    <cellStyle name="Обычный 16 3_Карта сбора НВВ РЭ 1 полугодие" xfId="8587"/>
    <cellStyle name="Обычный 16 4" xfId="8588"/>
    <cellStyle name="Обычный 160" xfId="8589"/>
    <cellStyle name="Обычный 160 2" xfId="8590"/>
    <cellStyle name="Обычный 161" xfId="8591"/>
    <cellStyle name="Обычный 161 2" xfId="8592"/>
    <cellStyle name="Обычный 162" xfId="8593"/>
    <cellStyle name="Обычный 162 2" xfId="8594"/>
    <cellStyle name="Обычный 163" xfId="8595"/>
    <cellStyle name="Обычный 163 2" xfId="8596"/>
    <cellStyle name="Обычный 164" xfId="8597"/>
    <cellStyle name="Обычный 164 2" xfId="8598"/>
    <cellStyle name="Обычный 165" xfId="8599"/>
    <cellStyle name="Обычный 165 2" xfId="8600"/>
    <cellStyle name="Обычный 166" xfId="8601"/>
    <cellStyle name="Обычный 166 2" xfId="8602"/>
    <cellStyle name="Обычный 167" xfId="8603"/>
    <cellStyle name="Обычный 167 2" xfId="8604"/>
    <cellStyle name="Обычный 168" xfId="8605"/>
    <cellStyle name="Обычный 168 2" xfId="8606"/>
    <cellStyle name="Обычный 169" xfId="8607"/>
    <cellStyle name="Обычный 169 2" xfId="8608"/>
    <cellStyle name="Обычный 17" xfId="8609"/>
    <cellStyle name="Обычный 17 2" xfId="8610"/>
    <cellStyle name="Обычный 17 2 2" xfId="8611"/>
    <cellStyle name="Обычный 17 2 2 2" xfId="8612"/>
    <cellStyle name="Обычный 17 2 2 2 2" xfId="8613"/>
    <cellStyle name="Обычный 17 2 2 3" xfId="8614"/>
    <cellStyle name="Обычный 17 2 2 3 2" xfId="8615"/>
    <cellStyle name="Обычный 17 2 2 4" xfId="8616"/>
    <cellStyle name="Обычный 17 2 2_Карта сбора НВВ РЭ 1 полугодие" xfId="8617"/>
    <cellStyle name="Обычный 17 2 3" xfId="8618"/>
    <cellStyle name="Обычный 17 2 3 2" xfId="8619"/>
    <cellStyle name="Обычный 17 2 4" xfId="8620"/>
    <cellStyle name="Обычный 17 2 4 2" xfId="8621"/>
    <cellStyle name="Обычный 17 2 5" xfId="8622"/>
    <cellStyle name="Обычный 17 2_Карта сбора НВВ РЭ 1 полугодие" xfId="8623"/>
    <cellStyle name="Обычный 17 3" xfId="8624"/>
    <cellStyle name="Обычный 17 3 2" xfId="8625"/>
    <cellStyle name="Обычный 17 3 2 2" xfId="8626"/>
    <cellStyle name="Обычный 17 3 3" xfId="8627"/>
    <cellStyle name="Обычный 17 3 3 2" xfId="8628"/>
    <cellStyle name="Обычный 17 3 4" xfId="8629"/>
    <cellStyle name="Обычный 17 3_Карта сбора НВВ РЭ 1 полугодие" xfId="8630"/>
    <cellStyle name="Обычный 17 4" xfId="8631"/>
    <cellStyle name="Обычный 17 4 2" xfId="8632"/>
    <cellStyle name="Обычный 17 5" xfId="8633"/>
    <cellStyle name="Обычный 17 5 2" xfId="16319"/>
    <cellStyle name="Обычный 170" xfId="8634"/>
    <cellStyle name="Обычный 170 2" xfId="8635"/>
    <cellStyle name="Обычный 171" xfId="8636"/>
    <cellStyle name="Обычный 171 2" xfId="8637"/>
    <cellStyle name="Обычный 172" xfId="8638"/>
    <cellStyle name="Обычный 172 2" xfId="8639"/>
    <cellStyle name="Обычный 173" xfId="8640"/>
    <cellStyle name="Обычный 173 2" xfId="8641"/>
    <cellStyle name="Обычный 174" xfId="8642"/>
    <cellStyle name="Обычный 174 2" xfId="8643"/>
    <cellStyle name="Обычный 175" xfId="8644"/>
    <cellStyle name="Обычный 175 2" xfId="8645"/>
    <cellStyle name="Обычный 176" xfId="8646"/>
    <cellStyle name="Обычный 176 2" xfId="8647"/>
    <cellStyle name="Обычный 177" xfId="8648"/>
    <cellStyle name="Обычный 177 2" xfId="8649"/>
    <cellStyle name="Обычный 178" xfId="8650"/>
    <cellStyle name="Обычный 178 2" xfId="8651"/>
    <cellStyle name="Обычный 179" xfId="8652"/>
    <cellStyle name="Обычный 179 2" xfId="8653"/>
    <cellStyle name="Обычный 18" xfId="8654"/>
    <cellStyle name="Обычный 18 2" xfId="8655"/>
    <cellStyle name="Обычный 18 2 2" xfId="8656"/>
    <cellStyle name="Обычный 18 2 2 2" xfId="8657"/>
    <cellStyle name="Обычный 18 2 2 2 2" xfId="8658"/>
    <cellStyle name="Обычный 18 2 2 3" xfId="8659"/>
    <cellStyle name="Обычный 18 2 2 3 2" xfId="8660"/>
    <cellStyle name="Обычный 18 2 2 4" xfId="8661"/>
    <cellStyle name="Обычный 18 2 2_Карта сбора НВВ РЭ 1 полугодие" xfId="8662"/>
    <cellStyle name="Обычный 18 2 3" xfId="8663"/>
    <cellStyle name="Обычный 18 2 3 2" xfId="8664"/>
    <cellStyle name="Обычный 18 2 4" xfId="8665"/>
    <cellStyle name="Обычный 18 2 4 2" xfId="8666"/>
    <cellStyle name="Обычный 18 2 5" xfId="8667"/>
    <cellStyle name="Обычный 18 2_Карта сбора НВВ РЭ 1 полугодие" xfId="8668"/>
    <cellStyle name="Обычный 18 3" xfId="8669"/>
    <cellStyle name="Обычный 18 3 2" xfId="8670"/>
    <cellStyle name="Обычный 18 3 2 2" xfId="8671"/>
    <cellStyle name="Обычный 18 3 3" xfId="8672"/>
    <cellStyle name="Обычный 18 3 3 2" xfId="8673"/>
    <cellStyle name="Обычный 18 3 4" xfId="8674"/>
    <cellStyle name="Обычный 18 3_Карта сбора НВВ РЭ 1 полугодие" xfId="8675"/>
    <cellStyle name="Обычный 18 4" xfId="8676"/>
    <cellStyle name="Обычный 180" xfId="8677"/>
    <cellStyle name="Обычный 180 2" xfId="8678"/>
    <cellStyle name="Обычный 181" xfId="8679"/>
    <cellStyle name="Обычный 181 2" xfId="8680"/>
    <cellStyle name="Обычный 182" xfId="8681"/>
    <cellStyle name="Обычный 182 2" xfId="8682"/>
    <cellStyle name="Обычный 183" xfId="8683"/>
    <cellStyle name="Обычный 183 2" xfId="8684"/>
    <cellStyle name="Обычный 184" xfId="8685"/>
    <cellStyle name="Обычный 184 2" xfId="8686"/>
    <cellStyle name="Обычный 185" xfId="8687"/>
    <cellStyle name="Обычный 186" xfId="8688"/>
    <cellStyle name="Обычный 186 2" xfId="8689"/>
    <cellStyle name="Обычный 186 3" xfId="8690"/>
    <cellStyle name="Обычный 186_Карта сбора НВВ РЭ 1 полугодие" xfId="8691"/>
    <cellStyle name="Обычный 187" xfId="8692"/>
    <cellStyle name="Обычный 188" xfId="8693"/>
    <cellStyle name="Обычный 188 2" xfId="8694"/>
    <cellStyle name="Обычный 188 2 2" xfId="8695"/>
    <cellStyle name="Обычный 188 3" xfId="8696"/>
    <cellStyle name="Обычный 189" xfId="8697"/>
    <cellStyle name="Обычный 19" xfId="8698"/>
    <cellStyle name="Обычный 19 2" xfId="8699"/>
    <cellStyle name="Обычный 19 2 2" xfId="8700"/>
    <cellStyle name="Обычный 19 2 2 2" xfId="8701"/>
    <cellStyle name="Обычный 19 2 2_Карта сбора НВВ РЭ 1 полугодие" xfId="8702"/>
    <cellStyle name="Обычный 19 2 3" xfId="8703"/>
    <cellStyle name="Обычный 19 2 3 2" xfId="8704"/>
    <cellStyle name="Обычный 19 2 4" xfId="8705"/>
    <cellStyle name="Обычный 19 2 4 2" xfId="8706"/>
    <cellStyle name="Обычный 19 2 5" xfId="8707"/>
    <cellStyle name="Обычный 19 2_Карта сбора НВВ РЭ 1 полугодие" xfId="8708"/>
    <cellStyle name="Обычный 19 3" xfId="8709"/>
    <cellStyle name="Обычный 19 3 2" xfId="8710"/>
    <cellStyle name="Обычный 19 4" xfId="8711"/>
    <cellStyle name="Обычный 190" xfId="16122"/>
    <cellStyle name="Обычный 2" xfId="3"/>
    <cellStyle name="Обычный 2 10" xfId="8712"/>
    <cellStyle name="Обычный 2 10 2" xfId="8713"/>
    <cellStyle name="Обычный 2 10 2 2" xfId="8714"/>
    <cellStyle name="Обычный 2 10 2 2 2" xfId="8715"/>
    <cellStyle name="Обычный 2 10 2 2 2 2" xfId="8716"/>
    <cellStyle name="Обычный 2 10 2 2 2 2 2" xfId="8717"/>
    <cellStyle name="Обычный 2 10 2 2 2 2 2 2" xfId="8718"/>
    <cellStyle name="Обычный 2 10 2 2 2 2 3" xfId="8719"/>
    <cellStyle name="Обычный 2 10 2 2 2 2 3 2" xfId="8720"/>
    <cellStyle name="Обычный 2 10 2 2 2 2 4" xfId="8721"/>
    <cellStyle name="Обычный 2 10 2 2 2 2_Карта сбора НВВ РЭ 1 полугодие" xfId="8722"/>
    <cellStyle name="Обычный 2 10 2 2 2 3" xfId="8723"/>
    <cellStyle name="Обычный 2 10 2 2 2 3 2" xfId="8724"/>
    <cellStyle name="Обычный 2 10 2 2 2 4" xfId="8725"/>
    <cellStyle name="Обычный 2 10 2 2 2 4 2" xfId="8726"/>
    <cellStyle name="Обычный 2 10 2 2 2 5" xfId="8727"/>
    <cellStyle name="Обычный 2 10 2 2 2_Карта сбора НВВ РЭ 1 полугодие" xfId="8728"/>
    <cellStyle name="Обычный 2 10 2 2 3" xfId="8729"/>
    <cellStyle name="Обычный 2 10 2 2 3 2" xfId="8730"/>
    <cellStyle name="Обычный 2 10 2 2 3 2 2" xfId="8731"/>
    <cellStyle name="Обычный 2 10 2 2 3 3" xfId="8732"/>
    <cellStyle name="Обычный 2 10 2 2 3 3 2" xfId="8733"/>
    <cellStyle name="Обычный 2 10 2 2 3 4" xfId="8734"/>
    <cellStyle name="Обычный 2 10 2 2 3_Карта сбора НВВ РЭ 1 полугодие" xfId="8735"/>
    <cellStyle name="Обычный 2 10 2 2 4" xfId="8736"/>
    <cellStyle name="Обычный 2 10 2 2 4 2" xfId="8737"/>
    <cellStyle name="Обычный 2 10 2 2 5" xfId="8738"/>
    <cellStyle name="Обычный 2 10 2 2 5 2" xfId="8739"/>
    <cellStyle name="Обычный 2 10 2 2 6" xfId="8740"/>
    <cellStyle name="Обычный 2 10 2 2_Карта сбора НВВ РЭ 1 полугодие" xfId="8741"/>
    <cellStyle name="Обычный 2 10 2 3" xfId="8742"/>
    <cellStyle name="Обычный 2 10 2 3 2" xfId="8743"/>
    <cellStyle name="Обычный 2 10 2 3 2 2" xfId="8744"/>
    <cellStyle name="Обычный 2 10 2 3 2 2 2" xfId="8745"/>
    <cellStyle name="Обычный 2 10 2 3 2 2 2 2" xfId="8746"/>
    <cellStyle name="Обычный 2 10 2 3 2 2 3" xfId="8747"/>
    <cellStyle name="Обычный 2 10 2 3 2 2 3 2" xfId="8748"/>
    <cellStyle name="Обычный 2 10 2 3 2 2 4" xfId="8749"/>
    <cellStyle name="Обычный 2 10 2 3 2 2_Карта сбора НВВ РЭ 1 полугодие" xfId="8750"/>
    <cellStyle name="Обычный 2 10 2 3 2 3" xfId="8751"/>
    <cellStyle name="Обычный 2 10 2 3 2 3 2" xfId="8752"/>
    <cellStyle name="Обычный 2 10 2 3 2 4" xfId="8753"/>
    <cellStyle name="Обычный 2 10 2 3 2 4 2" xfId="8754"/>
    <cellStyle name="Обычный 2 10 2 3 2 5" xfId="8755"/>
    <cellStyle name="Обычный 2 10 2 3 2_Карта сбора НВВ РЭ 1 полугодие" xfId="8756"/>
    <cellStyle name="Обычный 2 10 2 3 3" xfId="8757"/>
    <cellStyle name="Обычный 2 10 2 3 3 2" xfId="8758"/>
    <cellStyle name="Обычный 2 10 2 3 3 2 2" xfId="8759"/>
    <cellStyle name="Обычный 2 10 2 3 3 3" xfId="8760"/>
    <cellStyle name="Обычный 2 10 2 3 3 3 2" xfId="8761"/>
    <cellStyle name="Обычный 2 10 2 3 3 4" xfId="8762"/>
    <cellStyle name="Обычный 2 10 2 3 3_Карта сбора НВВ РЭ 1 полугодие" xfId="8763"/>
    <cellStyle name="Обычный 2 10 2 3 4" xfId="8764"/>
    <cellStyle name="Обычный 2 10 2 3 4 2" xfId="8765"/>
    <cellStyle name="Обычный 2 10 2 3 5" xfId="8766"/>
    <cellStyle name="Обычный 2 10 2 3 5 2" xfId="8767"/>
    <cellStyle name="Обычный 2 10 2 3 6" xfId="8768"/>
    <cellStyle name="Обычный 2 10 2 3_Карта сбора НВВ РЭ 1 полугодие" xfId="8769"/>
    <cellStyle name="Обычный 2 10 2 4" xfId="8770"/>
    <cellStyle name="Обычный 2 10 2 4 2" xfId="8771"/>
    <cellStyle name="Обычный 2 10 2 4 2 2" xfId="8772"/>
    <cellStyle name="Обычный 2 10 2 4 2 2 2" xfId="8773"/>
    <cellStyle name="Обычный 2 10 2 4 2 3" xfId="8774"/>
    <cellStyle name="Обычный 2 10 2 4 2 3 2" xfId="8775"/>
    <cellStyle name="Обычный 2 10 2 4 2 4" xfId="8776"/>
    <cellStyle name="Обычный 2 10 2 4 2_Карта сбора НВВ РЭ 1 полугодие" xfId="8777"/>
    <cellStyle name="Обычный 2 10 2 4 3" xfId="8778"/>
    <cellStyle name="Обычный 2 10 2 4 3 2" xfId="8779"/>
    <cellStyle name="Обычный 2 10 2 4 4" xfId="8780"/>
    <cellStyle name="Обычный 2 10 2 4 4 2" xfId="8781"/>
    <cellStyle name="Обычный 2 10 2 4 5" xfId="8782"/>
    <cellStyle name="Обычный 2 10 2 4_Карта сбора НВВ РЭ 1 полугодие" xfId="8783"/>
    <cellStyle name="Обычный 2 10 2 5" xfId="8784"/>
    <cellStyle name="Обычный 2 10 2 5 2" xfId="8785"/>
    <cellStyle name="Обычный 2 10 2 5 2 2" xfId="8786"/>
    <cellStyle name="Обычный 2 10 2 5 3" xfId="8787"/>
    <cellStyle name="Обычный 2 10 2 5 3 2" xfId="8788"/>
    <cellStyle name="Обычный 2 10 2 5 4" xfId="8789"/>
    <cellStyle name="Обычный 2 10 2 5_Карта сбора НВВ РЭ 1 полугодие" xfId="8790"/>
    <cellStyle name="Обычный 2 10 2 6" xfId="8791"/>
    <cellStyle name="Обычный 2 10 2 6 2" xfId="8792"/>
    <cellStyle name="Обычный 2 10 2 7" xfId="8793"/>
    <cellStyle name="Обычный 2 10 2 7 2" xfId="8794"/>
    <cellStyle name="Обычный 2 10 2 8" xfId="8795"/>
    <cellStyle name="Обычный 2 10 2_Карта сбора НВВ РЭ 1 полугодие" xfId="8796"/>
    <cellStyle name="Обычный 2 10 3" xfId="8797"/>
    <cellStyle name="Обычный 2 10 3 2" xfId="8798"/>
    <cellStyle name="Обычный 2 10 3 2 2" xfId="8799"/>
    <cellStyle name="Обычный 2 10 3 3" xfId="8800"/>
    <cellStyle name="Обычный 2 10 3 3 2" xfId="8801"/>
    <cellStyle name="Обычный 2 10 3 4" xfId="8802"/>
    <cellStyle name="Обычный 2 10 3_Карта сбора НВВ РЭ 1 полугодие" xfId="8803"/>
    <cellStyle name="Обычный 2 10 4" xfId="8804"/>
    <cellStyle name="Обычный 2 10 4 2" xfId="8805"/>
    <cellStyle name="Обычный 2 10 4 2 2" xfId="8806"/>
    <cellStyle name="Обычный 2 10 4 3" xfId="8807"/>
    <cellStyle name="Обычный 2 10 4 3 2" xfId="8808"/>
    <cellStyle name="Обычный 2 10 4 4" xfId="8809"/>
    <cellStyle name="Обычный 2 10 4_Карта сбора НВВ РЭ 1 полугодие" xfId="8810"/>
    <cellStyle name="Обычный 2 10 5" xfId="8811"/>
    <cellStyle name="Обычный 2 10 5 2" xfId="8812"/>
    <cellStyle name="Обычный 2 10 5 2 2" xfId="8813"/>
    <cellStyle name="Обычный 2 10 5 3" xfId="8814"/>
    <cellStyle name="Обычный 2 10 5 3 2" xfId="8815"/>
    <cellStyle name="Обычный 2 10 5 4" xfId="8816"/>
    <cellStyle name="Обычный 2 10 5_Карта сбора НВВ РЭ 1 полугодие" xfId="8817"/>
    <cellStyle name="Обычный 2 10 6" xfId="8818"/>
    <cellStyle name="Обычный 2 10 6 2" xfId="8819"/>
    <cellStyle name="Обычный 2 10 6 2 2" xfId="8820"/>
    <cellStyle name="Обычный 2 10 6 3" xfId="8821"/>
    <cellStyle name="Обычный 2 10 6 3 2" xfId="8822"/>
    <cellStyle name="Обычный 2 10 6 4" xfId="8823"/>
    <cellStyle name="Обычный 2 10 6_Карта сбора НВВ РЭ 1 полугодие" xfId="8824"/>
    <cellStyle name="Обычный 2 10 7" xfId="8825"/>
    <cellStyle name="Обычный 2 10 7 2" xfId="8826"/>
    <cellStyle name="Обычный 2 10 7 2 2" xfId="8827"/>
    <cellStyle name="Обычный 2 10 7 3" xfId="8828"/>
    <cellStyle name="Обычный 2 10 7 3 2" xfId="8829"/>
    <cellStyle name="Обычный 2 10 7 4" xfId="8830"/>
    <cellStyle name="Обычный 2 10 7_Карта сбора НВВ РЭ 1 полугодие" xfId="8831"/>
    <cellStyle name="Обычный 2 10 8" xfId="8832"/>
    <cellStyle name="Обычный 2 10 8 2" xfId="8833"/>
    <cellStyle name="Обычный 2 10 8 2 2" xfId="8834"/>
    <cellStyle name="Обычный 2 10 8 3" xfId="8835"/>
    <cellStyle name="Обычный 2 10 8 3 2" xfId="8836"/>
    <cellStyle name="Обычный 2 10 8 4" xfId="8837"/>
    <cellStyle name="Обычный 2 10 8_Карта сбора НВВ РЭ 1 полугодие" xfId="8838"/>
    <cellStyle name="Обычный 2 10 9" xfId="8839"/>
    <cellStyle name="Обычный 2 10_2. Приложение Доп материалы согласованияБП_БП" xfId="8840"/>
    <cellStyle name="Обычный 2 11" xfId="8841"/>
    <cellStyle name="Обычный 2 11 2" xfId="8842"/>
    <cellStyle name="Обычный 2 11 2 2" xfId="8843"/>
    <cellStyle name="Обычный 2 11 2 2 2" xfId="8844"/>
    <cellStyle name="Обычный 2 11 2 3" xfId="8845"/>
    <cellStyle name="Обычный 2 11 2 3 2" xfId="8846"/>
    <cellStyle name="Обычный 2 11 2 4" xfId="8847"/>
    <cellStyle name="Обычный 2 11 2_Карта сбора НВВ РЭ 1 полугодие" xfId="8848"/>
    <cellStyle name="Обычный 2 11 3" xfId="8849"/>
    <cellStyle name="Обычный 2 11 3 2" xfId="8850"/>
    <cellStyle name="Обычный 2 11 3 2 2" xfId="8851"/>
    <cellStyle name="Обычный 2 11 3 3" xfId="8852"/>
    <cellStyle name="Обычный 2 11 3 3 2" xfId="8853"/>
    <cellStyle name="Обычный 2 11 3 4" xfId="8854"/>
    <cellStyle name="Обычный 2 11 3_Карта сбора НВВ РЭ 1 полугодие" xfId="8855"/>
    <cellStyle name="Обычный 2 11 4" xfId="8856"/>
    <cellStyle name="Обычный 2 11 4 2" xfId="8857"/>
    <cellStyle name="Обычный 2 11 4 2 2" xfId="8858"/>
    <cellStyle name="Обычный 2 11 4 3" xfId="8859"/>
    <cellStyle name="Обычный 2 11 4 3 2" xfId="8860"/>
    <cellStyle name="Обычный 2 11 4 4" xfId="8861"/>
    <cellStyle name="Обычный 2 11 4_Карта сбора НВВ РЭ 1 полугодие" xfId="8862"/>
    <cellStyle name="Обычный 2 11 5" xfId="8863"/>
    <cellStyle name="Обычный 2 11_НВВ 2014 год  по заявкам" xfId="16075"/>
    <cellStyle name="Обычный 2 12" xfId="8864"/>
    <cellStyle name="Обычный 2 12 2" xfId="8865"/>
    <cellStyle name="Обычный 2 12 2 2" xfId="8866"/>
    <cellStyle name="Обычный 2 12 3" xfId="8867"/>
    <cellStyle name="Обычный 2 12_НВВ 2014 год  по заявкам" xfId="16076"/>
    <cellStyle name="Обычный 2 13" xfId="8868"/>
    <cellStyle name="Обычный 2 13 2" xfId="8869"/>
    <cellStyle name="Обычный 2 13 2 2" xfId="8870"/>
    <cellStyle name="Обычный 2 13 3" xfId="8871"/>
    <cellStyle name="Обычный 2 13_НВВ 2014 год  по заявкам" xfId="16077"/>
    <cellStyle name="Обычный 2 14" xfId="8872"/>
    <cellStyle name="Обычный 2 14 2" xfId="8873"/>
    <cellStyle name="Обычный 2 14 2 2" xfId="8874"/>
    <cellStyle name="Обычный 2 14 3" xfId="8875"/>
    <cellStyle name="Обычный 2 14_НВВ 2014 год  по заявкам" xfId="16078"/>
    <cellStyle name="Обычный 2 15" xfId="8876"/>
    <cellStyle name="Обычный 2 15 2" xfId="8877"/>
    <cellStyle name="Обычный 2 15 2 2" xfId="8878"/>
    <cellStyle name="Обычный 2 15 3" xfId="8879"/>
    <cellStyle name="Обычный 2 15_НВВ 2014 год  по заявкам" xfId="16079"/>
    <cellStyle name="Обычный 2 16" xfId="8880"/>
    <cellStyle name="Обычный 2 16 2" xfId="8881"/>
    <cellStyle name="Обычный 2 16 2 2" xfId="8882"/>
    <cellStyle name="Обычный 2 16 3" xfId="8883"/>
    <cellStyle name="Обычный 2 16_НВВ 2014 год  по заявкам" xfId="16080"/>
    <cellStyle name="Обычный 2 17" xfId="8884"/>
    <cellStyle name="Обычный 2 17 2" xfId="8885"/>
    <cellStyle name="Обычный 2 17 2 2" xfId="8886"/>
    <cellStyle name="Обычный 2 17 3" xfId="8887"/>
    <cellStyle name="Обычный 2 17_НВВ 2014 год  по заявкам" xfId="16081"/>
    <cellStyle name="Обычный 2 18" xfId="8888"/>
    <cellStyle name="Обычный 2 18 2" xfId="8889"/>
    <cellStyle name="Обычный 2 18 2 2" xfId="8890"/>
    <cellStyle name="Обычный 2 18 3" xfId="8891"/>
    <cellStyle name="Обычный 2 18_НВВ 2014 год  по заявкам" xfId="16082"/>
    <cellStyle name="Обычный 2 19" xfId="8892"/>
    <cellStyle name="Обычный 2 19 2" xfId="8893"/>
    <cellStyle name="Обычный 2 19 2 2" xfId="8894"/>
    <cellStyle name="Обычный 2 19 3" xfId="8895"/>
    <cellStyle name="Обычный 2 19_НВВ 2014 год  по заявкам" xfId="16083"/>
    <cellStyle name="Обычный 2 2" xfId="8896"/>
    <cellStyle name="Обычный 2 2 10" xfId="8897"/>
    <cellStyle name="Обычный 2 2 10 2" xfId="8898"/>
    <cellStyle name="Обычный 2 2 11" xfId="8899"/>
    <cellStyle name="Обычный 2 2 11 2" xfId="8900"/>
    <cellStyle name="Обычный 2 2 12" xfId="8901"/>
    <cellStyle name="Обычный 2 2 12 2" xfId="8902"/>
    <cellStyle name="Обычный 2 2 13" xfId="8903"/>
    <cellStyle name="Обычный 2 2 13 2" xfId="8904"/>
    <cellStyle name="Обычный 2 2 14" xfId="8905"/>
    <cellStyle name="Обычный 2 2 14 2" xfId="8906"/>
    <cellStyle name="Обычный 2 2 15" xfId="8907"/>
    <cellStyle name="Обычный 2 2 15 2" xfId="8908"/>
    <cellStyle name="Обычный 2 2 16" xfId="8909"/>
    <cellStyle name="Обычный 2 2 16 2" xfId="8910"/>
    <cellStyle name="Обычный 2 2 17" xfId="8911"/>
    <cellStyle name="Обычный 2 2 17 2" xfId="8912"/>
    <cellStyle name="Обычный 2 2 18" xfId="8913"/>
    <cellStyle name="Обычный 2 2 18 2" xfId="8914"/>
    <cellStyle name="Обычный 2 2 19" xfId="8915"/>
    <cellStyle name="Обычный 2 2 19 2" xfId="8916"/>
    <cellStyle name="Обычный 2 2 19 2 2" xfId="8917"/>
    <cellStyle name="Обычный 2 2 19 2 2 2" xfId="8918"/>
    <cellStyle name="Обычный 2 2 19 2 3" xfId="8919"/>
    <cellStyle name="Обычный 2 2 19 2 3 2" xfId="8920"/>
    <cellStyle name="Обычный 2 2 19 2 4" xfId="8921"/>
    <cellStyle name="Обычный 2 2 19 2 4 2" xfId="8922"/>
    <cellStyle name="Обычный 2 2 19 2 5" xfId="8923"/>
    <cellStyle name="Обычный 2 2 19 2 5 2" xfId="8924"/>
    <cellStyle name="Обычный 2 2 19 3" xfId="8925"/>
    <cellStyle name="Обычный 2 2 19 4" xfId="8926"/>
    <cellStyle name="Обычный 2 2 19 5" xfId="8927"/>
    <cellStyle name="Обычный 2 2 19 6" xfId="8928"/>
    <cellStyle name="Обычный 2 2 2" xfId="8929"/>
    <cellStyle name="Обычный 2 2 2 10" xfId="8930"/>
    <cellStyle name="Обычный 2 2 2 11" xfId="8931"/>
    <cellStyle name="Обычный 2 2 2 12" xfId="8932"/>
    <cellStyle name="Обычный 2 2 2 13" xfId="8933"/>
    <cellStyle name="Обычный 2 2 2 14" xfId="8934"/>
    <cellStyle name="Обычный 2 2 2 15" xfId="8935"/>
    <cellStyle name="Обычный 2 2 2 16" xfId="8936"/>
    <cellStyle name="Обычный 2 2 2 17" xfId="8937"/>
    <cellStyle name="Обычный 2 2 2 18" xfId="8938"/>
    <cellStyle name="Обычный 2 2 2 19" xfId="8939"/>
    <cellStyle name="Обычный 2 2 2 19 2" xfId="8940"/>
    <cellStyle name="Обычный 2 2 2 19 2 2" xfId="8941"/>
    <cellStyle name="Обычный 2 2 2 19 2 3" xfId="8942"/>
    <cellStyle name="Обычный 2 2 2 19 2 4" xfId="8943"/>
    <cellStyle name="Обычный 2 2 2 19 2 5" xfId="8944"/>
    <cellStyle name="Обычный 2 2 2 19 2 6" xfId="8945"/>
    <cellStyle name="Обычный 2 2 2 19 3" xfId="8946"/>
    <cellStyle name="Обычный 2 2 2 19 3 2" xfId="8947"/>
    <cellStyle name="Обычный 2 2 2 19 4" xfId="8948"/>
    <cellStyle name="Обычный 2 2 2 19 4 2" xfId="8949"/>
    <cellStyle name="Обычный 2 2 2 19 5" xfId="8950"/>
    <cellStyle name="Обычный 2 2 2 19 5 2" xfId="8951"/>
    <cellStyle name="Обычный 2 2 2 2" xfId="8952"/>
    <cellStyle name="Обычный 2 2 2 2 10" xfId="8953"/>
    <cellStyle name="Обычный 2 2 2 2 10 2" xfId="8954"/>
    <cellStyle name="Обычный 2 2 2 2 11" xfId="8955"/>
    <cellStyle name="Обычный 2 2 2 2 11 2" xfId="8956"/>
    <cellStyle name="Обычный 2 2 2 2 12" xfId="8957"/>
    <cellStyle name="Обычный 2 2 2 2 12 2" xfId="8958"/>
    <cellStyle name="Обычный 2 2 2 2 13" xfId="8959"/>
    <cellStyle name="Обычный 2 2 2 2 13 2" xfId="8960"/>
    <cellStyle name="Обычный 2 2 2 2 14" xfId="8961"/>
    <cellStyle name="Обычный 2 2 2 2 14 2" xfId="8962"/>
    <cellStyle name="Обычный 2 2 2 2 15" xfId="8963"/>
    <cellStyle name="Обычный 2 2 2 2 15 2" xfId="8964"/>
    <cellStyle name="Обычный 2 2 2 2 16" xfId="8965"/>
    <cellStyle name="Обычный 2 2 2 2 16 2" xfId="8966"/>
    <cellStyle name="Обычный 2 2 2 2 17" xfId="8967"/>
    <cellStyle name="Обычный 2 2 2 2 17 2" xfId="8968"/>
    <cellStyle name="Обычный 2 2 2 2 18" xfId="8969"/>
    <cellStyle name="Обычный 2 2 2 2 18 2" xfId="8970"/>
    <cellStyle name="Обычный 2 2 2 2 19" xfId="8971"/>
    <cellStyle name="Обычный 2 2 2 2 19 2" xfId="8972"/>
    <cellStyle name="Обычный 2 2 2 2 2" xfId="8973"/>
    <cellStyle name="Обычный 2 2 2 2 2 10" xfId="8974"/>
    <cellStyle name="Обычный 2 2 2 2 2 11" xfId="8975"/>
    <cellStyle name="Обычный 2 2 2 2 2 12" xfId="8976"/>
    <cellStyle name="Обычный 2 2 2 2 2 13" xfId="8977"/>
    <cellStyle name="Обычный 2 2 2 2 2 14" xfId="8978"/>
    <cellStyle name="Обычный 2 2 2 2 2 15" xfId="8979"/>
    <cellStyle name="Обычный 2 2 2 2 2 16" xfId="8980"/>
    <cellStyle name="Обычный 2 2 2 2 2 17" xfId="8981"/>
    <cellStyle name="Обычный 2 2 2 2 2 18" xfId="8982"/>
    <cellStyle name="Обычный 2 2 2 2 2 19" xfId="8983"/>
    <cellStyle name="Обычный 2 2 2 2 2 2" xfId="8984"/>
    <cellStyle name="Обычный 2 2 2 2 2 2 10" xfId="8985"/>
    <cellStyle name="Обычный 2 2 2 2 2 2 10 2" xfId="8986"/>
    <cellStyle name="Обычный 2 2 2 2 2 2 11" xfId="8987"/>
    <cellStyle name="Обычный 2 2 2 2 2 2 11 2" xfId="8988"/>
    <cellStyle name="Обычный 2 2 2 2 2 2 12" xfId="8989"/>
    <cellStyle name="Обычный 2 2 2 2 2 2 12 2" xfId="8990"/>
    <cellStyle name="Обычный 2 2 2 2 2 2 13" xfId="8991"/>
    <cellStyle name="Обычный 2 2 2 2 2 2 13 2" xfId="8992"/>
    <cellStyle name="Обычный 2 2 2 2 2 2 14" xfId="8993"/>
    <cellStyle name="Обычный 2 2 2 2 2 2 14 2" xfId="8994"/>
    <cellStyle name="Обычный 2 2 2 2 2 2 15" xfId="8995"/>
    <cellStyle name="Обычный 2 2 2 2 2 2 15 2" xfId="8996"/>
    <cellStyle name="Обычный 2 2 2 2 2 2 16" xfId="8997"/>
    <cellStyle name="Обычный 2 2 2 2 2 2 16 2" xfId="8998"/>
    <cellStyle name="Обычный 2 2 2 2 2 2 17" xfId="8999"/>
    <cellStyle name="Обычный 2 2 2 2 2 2 17 2" xfId="9000"/>
    <cellStyle name="Обычный 2 2 2 2 2 2 18" xfId="9001"/>
    <cellStyle name="Обычный 2 2 2 2 2 2 18 2" xfId="9002"/>
    <cellStyle name="Обычный 2 2 2 2 2 2 19" xfId="9003"/>
    <cellStyle name="Обычный 2 2 2 2 2 2 19 2" xfId="9004"/>
    <cellStyle name="Обычный 2 2 2 2 2 2 2" xfId="9005"/>
    <cellStyle name="Обычный 2 2 2 2 2 2 2 10" xfId="9006"/>
    <cellStyle name="Обычный 2 2 2 2 2 2 2 11" xfId="9007"/>
    <cellStyle name="Обычный 2 2 2 2 2 2 2 12" xfId="9008"/>
    <cellStyle name="Обычный 2 2 2 2 2 2 2 13" xfId="9009"/>
    <cellStyle name="Обычный 2 2 2 2 2 2 2 14" xfId="9010"/>
    <cellStyle name="Обычный 2 2 2 2 2 2 2 15" xfId="9011"/>
    <cellStyle name="Обычный 2 2 2 2 2 2 2 16" xfId="9012"/>
    <cellStyle name="Обычный 2 2 2 2 2 2 2 17" xfId="9013"/>
    <cellStyle name="Обычный 2 2 2 2 2 2 2 18" xfId="9014"/>
    <cellStyle name="Обычный 2 2 2 2 2 2 2 19" xfId="9015"/>
    <cellStyle name="Обычный 2 2 2 2 2 2 2 2" xfId="9016"/>
    <cellStyle name="Обычный 2 2 2 2 2 2 2 2 10" xfId="9017"/>
    <cellStyle name="Обычный 2 2 2 2 2 2 2 2 10 2" xfId="9018"/>
    <cellStyle name="Обычный 2 2 2 2 2 2 2 2 11" xfId="9019"/>
    <cellStyle name="Обычный 2 2 2 2 2 2 2 2 11 2" xfId="9020"/>
    <cellStyle name="Обычный 2 2 2 2 2 2 2 2 12" xfId="9021"/>
    <cellStyle name="Обычный 2 2 2 2 2 2 2 2 12 2" xfId="9022"/>
    <cellStyle name="Обычный 2 2 2 2 2 2 2 2 13" xfId="9023"/>
    <cellStyle name="Обычный 2 2 2 2 2 2 2 2 13 2" xfId="9024"/>
    <cellStyle name="Обычный 2 2 2 2 2 2 2 2 14" xfId="9025"/>
    <cellStyle name="Обычный 2 2 2 2 2 2 2 2 14 2" xfId="9026"/>
    <cellStyle name="Обычный 2 2 2 2 2 2 2 2 15" xfId="9027"/>
    <cellStyle name="Обычный 2 2 2 2 2 2 2 2 15 2" xfId="9028"/>
    <cellStyle name="Обычный 2 2 2 2 2 2 2 2 16" xfId="9029"/>
    <cellStyle name="Обычный 2 2 2 2 2 2 2 2 16 2" xfId="9030"/>
    <cellStyle name="Обычный 2 2 2 2 2 2 2 2 17" xfId="9031"/>
    <cellStyle name="Обычный 2 2 2 2 2 2 2 2 2" xfId="9032"/>
    <cellStyle name="Обычный 2 2 2 2 2 2 2 2 2 10" xfId="9033"/>
    <cellStyle name="Обычный 2 2 2 2 2 2 2 2 2 11" xfId="9034"/>
    <cellStyle name="Обычный 2 2 2 2 2 2 2 2 2 12" xfId="9035"/>
    <cellStyle name="Обычный 2 2 2 2 2 2 2 2 2 13" xfId="9036"/>
    <cellStyle name="Обычный 2 2 2 2 2 2 2 2 2 14" xfId="9037"/>
    <cellStyle name="Обычный 2 2 2 2 2 2 2 2 2 15" xfId="9038"/>
    <cellStyle name="Обычный 2 2 2 2 2 2 2 2 2 16" xfId="9039"/>
    <cellStyle name="Обычный 2 2 2 2 2 2 2 2 2 2" xfId="9040"/>
    <cellStyle name="Обычный 2 2 2 2 2 2 2 2 2 2 10" xfId="9041"/>
    <cellStyle name="Обычный 2 2 2 2 2 2 2 2 2 2 10 2" xfId="9042"/>
    <cellStyle name="Обычный 2 2 2 2 2 2 2 2 2 2 11" xfId="9043"/>
    <cellStyle name="Обычный 2 2 2 2 2 2 2 2 2 2 11 2" xfId="9044"/>
    <cellStyle name="Обычный 2 2 2 2 2 2 2 2 2 2 12" xfId="9045"/>
    <cellStyle name="Обычный 2 2 2 2 2 2 2 2 2 2 12 2" xfId="9046"/>
    <cellStyle name="Обычный 2 2 2 2 2 2 2 2 2 2 13" xfId="9047"/>
    <cellStyle name="Обычный 2 2 2 2 2 2 2 2 2 2 2" xfId="9048"/>
    <cellStyle name="Обычный 2 2 2 2 2 2 2 2 2 2 2 10" xfId="9049"/>
    <cellStyle name="Обычный 2 2 2 2 2 2 2 2 2 2 2 11" xfId="9050"/>
    <cellStyle name="Обычный 2 2 2 2 2 2 2 2 2 2 2 12" xfId="9051"/>
    <cellStyle name="Обычный 2 2 2 2 2 2 2 2 2 2 2 2" xfId="9052"/>
    <cellStyle name="Обычный 2 2 2 2 2 2 2 2 2 2 2 2 2" xfId="9053"/>
    <cellStyle name="Обычный 2 2 2 2 2 2 2 2 2 2 2 2 3" xfId="9054"/>
    <cellStyle name="Обычный 2 2 2 2 2 2 2 2 2 2 2 3" xfId="9055"/>
    <cellStyle name="Обычный 2 2 2 2 2 2 2 2 2 2 2 4" xfId="9056"/>
    <cellStyle name="Обычный 2 2 2 2 2 2 2 2 2 2 2 5" xfId="9057"/>
    <cellStyle name="Обычный 2 2 2 2 2 2 2 2 2 2 2 6" xfId="9058"/>
    <cellStyle name="Обычный 2 2 2 2 2 2 2 2 2 2 2 7" xfId="9059"/>
    <cellStyle name="Обычный 2 2 2 2 2 2 2 2 2 2 2 8" xfId="9060"/>
    <cellStyle name="Обычный 2 2 2 2 2 2 2 2 2 2 2 9" xfId="9061"/>
    <cellStyle name="Обычный 2 2 2 2 2 2 2 2 2 2 3" xfId="9062"/>
    <cellStyle name="Обычный 2 2 2 2 2 2 2 2 2 2 3 2" xfId="9063"/>
    <cellStyle name="Обычный 2 2 2 2 2 2 2 2 2 2 4" xfId="9064"/>
    <cellStyle name="Обычный 2 2 2 2 2 2 2 2 2 2 4 2" xfId="9065"/>
    <cellStyle name="Обычный 2 2 2 2 2 2 2 2 2 2 5" xfId="9066"/>
    <cellStyle name="Обычный 2 2 2 2 2 2 2 2 2 2 5 2" xfId="9067"/>
    <cellStyle name="Обычный 2 2 2 2 2 2 2 2 2 2 6" xfId="9068"/>
    <cellStyle name="Обычный 2 2 2 2 2 2 2 2 2 2 6 2" xfId="9069"/>
    <cellStyle name="Обычный 2 2 2 2 2 2 2 2 2 2 7" xfId="9070"/>
    <cellStyle name="Обычный 2 2 2 2 2 2 2 2 2 2 7 2" xfId="9071"/>
    <cellStyle name="Обычный 2 2 2 2 2 2 2 2 2 2 8" xfId="9072"/>
    <cellStyle name="Обычный 2 2 2 2 2 2 2 2 2 2 8 2" xfId="9073"/>
    <cellStyle name="Обычный 2 2 2 2 2 2 2 2 2 2 9" xfId="9074"/>
    <cellStyle name="Обычный 2 2 2 2 2 2 2 2 2 2 9 2" xfId="9075"/>
    <cellStyle name="Обычный 2 2 2 2 2 2 2 2 2 3" xfId="9076"/>
    <cellStyle name="Обычный 2 2 2 2 2 2 2 2 2 4" xfId="9077"/>
    <cellStyle name="Обычный 2 2 2 2 2 2 2 2 2 5" xfId="9078"/>
    <cellStyle name="Обычный 2 2 2 2 2 2 2 2 2 6" xfId="9079"/>
    <cellStyle name="Обычный 2 2 2 2 2 2 2 2 2 7" xfId="9080"/>
    <cellStyle name="Обычный 2 2 2 2 2 2 2 2 2 8" xfId="9081"/>
    <cellStyle name="Обычный 2 2 2 2 2 2 2 2 2 9" xfId="9082"/>
    <cellStyle name="Обычный 2 2 2 2 2 2 2 2 3" xfId="9083"/>
    <cellStyle name="Обычный 2 2 2 2 2 2 2 2 3 2" xfId="9084"/>
    <cellStyle name="Обычный 2 2 2 2 2 2 2 2 4" xfId="9085"/>
    <cellStyle name="Обычный 2 2 2 2 2 2 2 2 4 2" xfId="9086"/>
    <cellStyle name="Обычный 2 2 2 2 2 2 2 2 5" xfId="9087"/>
    <cellStyle name="Обычный 2 2 2 2 2 2 2 2 5 2" xfId="9088"/>
    <cellStyle name="Обычный 2 2 2 2 2 2 2 2 6" xfId="9089"/>
    <cellStyle name="Обычный 2 2 2 2 2 2 2 2 6 2" xfId="9090"/>
    <cellStyle name="Обычный 2 2 2 2 2 2 2 2 7" xfId="9091"/>
    <cellStyle name="Обычный 2 2 2 2 2 2 2 2 7 2" xfId="9092"/>
    <cellStyle name="Обычный 2 2 2 2 2 2 2 2 8" xfId="9093"/>
    <cellStyle name="Обычный 2 2 2 2 2 2 2 2 8 2" xfId="9094"/>
    <cellStyle name="Обычный 2 2 2 2 2 2 2 2 9" xfId="9095"/>
    <cellStyle name="Обычный 2 2 2 2 2 2 2 2 9 2" xfId="9096"/>
    <cellStyle name="Обычный 2 2 2 2 2 2 2 20" xfId="9097"/>
    <cellStyle name="Обычный 2 2 2 2 2 2 2 21" xfId="9098"/>
    <cellStyle name="Обычный 2 2 2 2 2 2 2 3" xfId="9099"/>
    <cellStyle name="Обычный 2 2 2 2 2 2 2 3 2" xfId="9100"/>
    <cellStyle name="Обычный 2 2 2 2 2 2 2 4" xfId="9101"/>
    <cellStyle name="Обычный 2 2 2 2 2 2 2 4 2" xfId="9102"/>
    <cellStyle name="Обычный 2 2 2 2 2 2 2 5" xfId="9103"/>
    <cellStyle name="Обычный 2 2 2 2 2 2 2 6" xfId="9104"/>
    <cellStyle name="Обычный 2 2 2 2 2 2 2 7" xfId="9105"/>
    <cellStyle name="Обычный 2 2 2 2 2 2 2 8" xfId="9106"/>
    <cellStyle name="Обычный 2 2 2 2 2 2 2 9" xfId="9107"/>
    <cellStyle name="Обычный 2 2 2 2 2 2 20" xfId="9108"/>
    <cellStyle name="Обычный 2 2 2 2 2 2 20 2" xfId="9109"/>
    <cellStyle name="Обычный 2 2 2 2 2 2 21" xfId="9110"/>
    <cellStyle name="Обычный 2 2 2 2 2 2 3" xfId="9111"/>
    <cellStyle name="Обычный 2 2 2 2 2 2 3 2" xfId="9112"/>
    <cellStyle name="Обычный 2 2 2 2 2 2 3 2 2" xfId="9113"/>
    <cellStyle name="Обычный 2 2 2 2 2 2 3 2 2 2" xfId="9114"/>
    <cellStyle name="Обычный 2 2 2 2 2 2 3 2 3" xfId="9115"/>
    <cellStyle name="Обычный 2 2 2 2 2 2 3 2 3 2" xfId="9116"/>
    <cellStyle name="Обычный 2 2 2 2 2 2 3 2 4" xfId="9117"/>
    <cellStyle name="Обычный 2 2 2 2 2 2 3 2 4 2" xfId="9118"/>
    <cellStyle name="Обычный 2 2 2 2 2 2 3 2 5" xfId="9119"/>
    <cellStyle name="Обычный 2 2 2 2 2 2 3 2 5 2" xfId="9120"/>
    <cellStyle name="Обычный 2 2 2 2 2 2 3 3" xfId="9121"/>
    <cellStyle name="Обычный 2 2 2 2 2 2 3 4" xfId="9122"/>
    <cellStyle name="Обычный 2 2 2 2 2 2 3 5" xfId="9123"/>
    <cellStyle name="Обычный 2 2 2 2 2 2 3 6" xfId="9124"/>
    <cellStyle name="Обычный 2 2 2 2 2 2 4" xfId="9125"/>
    <cellStyle name="Обычный 2 2 2 2 2 2 4 2" xfId="9126"/>
    <cellStyle name="Обычный 2 2 2 2 2 2 5" xfId="9127"/>
    <cellStyle name="Обычный 2 2 2 2 2 2 5 2" xfId="9128"/>
    <cellStyle name="Обычный 2 2 2 2 2 2 6" xfId="9129"/>
    <cellStyle name="Обычный 2 2 2 2 2 2 6 2" xfId="9130"/>
    <cellStyle name="Обычный 2 2 2 2 2 2 7" xfId="9131"/>
    <cellStyle name="Обычный 2 2 2 2 2 2 7 2" xfId="9132"/>
    <cellStyle name="Обычный 2 2 2 2 2 2 8" xfId="9133"/>
    <cellStyle name="Обычный 2 2 2 2 2 2 8 2" xfId="9134"/>
    <cellStyle name="Обычный 2 2 2 2 2 2 9" xfId="9135"/>
    <cellStyle name="Обычный 2 2 2 2 2 2 9 2" xfId="9136"/>
    <cellStyle name="Обычный 2 2 2 2 2 20" xfId="9137"/>
    <cellStyle name="Обычный 2 2 2 2 2 21" xfId="9138"/>
    <cellStyle name="Обычный 2 2 2 2 2 22" xfId="9139"/>
    <cellStyle name="Обычный 2 2 2 2 2 23" xfId="9140"/>
    <cellStyle name="Обычный 2 2 2 2 2 24" xfId="9141"/>
    <cellStyle name="Обычный 2 2 2 2 2 25" xfId="9142"/>
    <cellStyle name="Обычный 2 2 2 2 2 26" xfId="9143"/>
    <cellStyle name="Обычный 2 2 2 2 2 27" xfId="9144"/>
    <cellStyle name="Обычный 2 2 2 2 2 28" xfId="9145"/>
    <cellStyle name="Обычный 2 2 2 2 2 3" xfId="9146"/>
    <cellStyle name="Обычный 2 2 2 2 2 3 2" xfId="9147"/>
    <cellStyle name="Обычный 2 2 2 2 2 4" xfId="9148"/>
    <cellStyle name="Обычный 2 2 2 2 2 4 2" xfId="9149"/>
    <cellStyle name="Обычный 2 2 2 2 2 5" xfId="9150"/>
    <cellStyle name="Обычный 2 2 2 2 2 5 2" xfId="9151"/>
    <cellStyle name="Обычный 2 2 2 2 2 6" xfId="9152"/>
    <cellStyle name="Обычный 2 2 2 2 2 7" xfId="9153"/>
    <cellStyle name="Обычный 2 2 2 2 2 8" xfId="9154"/>
    <cellStyle name="Обычный 2 2 2 2 2 9" xfId="9155"/>
    <cellStyle name="Обычный 2 2 2 2 2 9 2" xfId="9156"/>
    <cellStyle name="Обычный 2 2 2 2 2 9 2 2" xfId="9157"/>
    <cellStyle name="Обычный 2 2 2 2 2 9 2 3" xfId="9158"/>
    <cellStyle name="Обычный 2 2 2 2 2 9 2 4" xfId="9159"/>
    <cellStyle name="Обычный 2 2 2 2 2 9 2 5" xfId="9160"/>
    <cellStyle name="Обычный 2 2 2 2 2 9 2 6" xfId="9161"/>
    <cellStyle name="Обычный 2 2 2 2 2 9 3" xfId="9162"/>
    <cellStyle name="Обычный 2 2 2 2 2 9 3 2" xfId="9163"/>
    <cellStyle name="Обычный 2 2 2 2 2 9 4" xfId="9164"/>
    <cellStyle name="Обычный 2 2 2 2 2 9 4 2" xfId="9165"/>
    <cellStyle name="Обычный 2 2 2 2 2 9 5" xfId="9166"/>
    <cellStyle name="Обычный 2 2 2 2 2 9 5 2" xfId="9167"/>
    <cellStyle name="Обычный 2 2 2 2 20" xfId="9168"/>
    <cellStyle name="Обычный 2 2 2 2 20 2" xfId="9169"/>
    <cellStyle name="Обычный 2 2 2 2 21" xfId="9170"/>
    <cellStyle name="Обычный 2 2 2 2 21 2" xfId="9171"/>
    <cellStyle name="Обычный 2 2 2 2 22" xfId="9172"/>
    <cellStyle name="Обычный 2 2 2 2 22 2" xfId="9173"/>
    <cellStyle name="Обычный 2 2 2 2 23" xfId="9174"/>
    <cellStyle name="Обычный 2 2 2 2 23 2" xfId="9175"/>
    <cellStyle name="Обычный 2 2 2 2 24" xfId="9176"/>
    <cellStyle name="Обычный 2 2 2 2 24 2" xfId="9177"/>
    <cellStyle name="Обычный 2 2 2 2 25" xfId="9178"/>
    <cellStyle name="Обычный 2 2 2 2 25 2" xfId="9179"/>
    <cellStyle name="Обычный 2 2 2 2 26" xfId="9180"/>
    <cellStyle name="Обычный 2 2 2 2 26 2" xfId="9181"/>
    <cellStyle name="Обычный 2 2 2 2 27" xfId="9182"/>
    <cellStyle name="Обычный 2 2 2 2 27 2" xfId="9183"/>
    <cellStyle name="Обычный 2 2 2 2 28" xfId="9184"/>
    <cellStyle name="Обычный 2 2 2 2 3" xfId="9185"/>
    <cellStyle name="Обычный 2 2 2 2 3 2" xfId="9186"/>
    <cellStyle name="Обычный 2 2 2 2 4" xfId="9187"/>
    <cellStyle name="Обычный 2 2 2 2 4 2" xfId="9188"/>
    <cellStyle name="Обычный 2 2 2 2 5" xfId="9189"/>
    <cellStyle name="Обычный 2 2 2 2 5 2" xfId="9190"/>
    <cellStyle name="Обычный 2 2 2 2 6" xfId="9191"/>
    <cellStyle name="Обычный 2 2 2 2 6 2" xfId="9192"/>
    <cellStyle name="Обычный 2 2 2 2 7" xfId="9193"/>
    <cellStyle name="Обычный 2 2 2 2 7 2" xfId="9194"/>
    <cellStyle name="Обычный 2 2 2 2 8" xfId="9195"/>
    <cellStyle name="Обычный 2 2 2 2 8 2" xfId="9196"/>
    <cellStyle name="Обычный 2 2 2 2 9" xfId="9197"/>
    <cellStyle name="Обычный 2 2 2 2 9 2" xfId="9198"/>
    <cellStyle name="Обычный 2 2 2 2 9 2 2" xfId="9199"/>
    <cellStyle name="Обычный 2 2 2 2 9 2 2 2" xfId="9200"/>
    <cellStyle name="Обычный 2 2 2 2 9 2 3" xfId="9201"/>
    <cellStyle name="Обычный 2 2 2 2 9 2 3 2" xfId="9202"/>
    <cellStyle name="Обычный 2 2 2 2 9 2 4" xfId="9203"/>
    <cellStyle name="Обычный 2 2 2 2 9 2 4 2" xfId="9204"/>
    <cellStyle name="Обычный 2 2 2 2 9 2 5" xfId="9205"/>
    <cellStyle name="Обычный 2 2 2 2 9 2 5 2" xfId="9206"/>
    <cellStyle name="Обычный 2 2 2 2 9 3" xfId="9207"/>
    <cellStyle name="Обычный 2 2 2 2 9 4" xfId="9208"/>
    <cellStyle name="Обычный 2 2 2 2 9 5" xfId="9209"/>
    <cellStyle name="Обычный 2 2 2 2 9 6" xfId="9210"/>
    <cellStyle name="Обычный 2 2 2 20" xfId="9211"/>
    <cellStyle name="Обычный 2 2 2 21" xfId="9212"/>
    <cellStyle name="Обычный 2 2 2 22" xfId="9213"/>
    <cellStyle name="Обычный 2 2 2 23" xfId="9214"/>
    <cellStyle name="Обычный 2 2 2 24" xfId="9215"/>
    <cellStyle name="Обычный 2 2 2 25" xfId="9216"/>
    <cellStyle name="Обычный 2 2 2 26" xfId="9217"/>
    <cellStyle name="Обычный 2 2 2 27" xfId="9218"/>
    <cellStyle name="Обычный 2 2 2 28" xfId="9219"/>
    <cellStyle name="Обычный 2 2 2 29" xfId="9220"/>
    <cellStyle name="Обычный 2 2 2 3" xfId="9221"/>
    <cellStyle name="Обычный 2 2 2 3 2" xfId="9222"/>
    <cellStyle name="Обычный 2 2 2 30" xfId="9223"/>
    <cellStyle name="Обычный 2 2 2 31" xfId="9224"/>
    <cellStyle name="Обычный 2 2 2 32" xfId="9225"/>
    <cellStyle name="Обычный 2 2 2 33" xfId="9226"/>
    <cellStyle name="Обычный 2 2 2 34" xfId="9227"/>
    <cellStyle name="Обычный 2 2 2 35" xfId="9228"/>
    <cellStyle name="Обычный 2 2 2 36" xfId="9229"/>
    <cellStyle name="Обычный 2 2 2 37" xfId="9230"/>
    <cellStyle name="Обычный 2 2 2 38" xfId="9231"/>
    <cellStyle name="Обычный 2 2 2 4" xfId="9232"/>
    <cellStyle name="Обычный 2 2 2 4 2" xfId="9233"/>
    <cellStyle name="Обычный 2 2 2 5" xfId="9234"/>
    <cellStyle name="Обычный 2 2 2 5 2" xfId="9235"/>
    <cellStyle name="Обычный 2 2 2 6" xfId="9236"/>
    <cellStyle name="Обычный 2 2 2 6 2" xfId="9237"/>
    <cellStyle name="Обычный 2 2 2 7" xfId="9238"/>
    <cellStyle name="Обычный 2 2 2 8" xfId="9239"/>
    <cellStyle name="Обычный 2 2 2 9" xfId="9240"/>
    <cellStyle name="Обычный 2 2 2_НВВ 2014 год  по заявкам" xfId="16084"/>
    <cellStyle name="Обычный 2 2 20" xfId="9241"/>
    <cellStyle name="Обычный 2 2 20 2" xfId="9242"/>
    <cellStyle name="Обычный 2 2 21" xfId="9243"/>
    <cellStyle name="Обычный 2 2 21 2" xfId="9244"/>
    <cellStyle name="Обычный 2 2 22" xfId="9245"/>
    <cellStyle name="Обычный 2 2 22 2" xfId="9246"/>
    <cellStyle name="Обычный 2 2 23" xfId="9247"/>
    <cellStyle name="Обычный 2 2 23 2" xfId="9248"/>
    <cellStyle name="Обычный 2 2 24" xfId="9249"/>
    <cellStyle name="Обычный 2 2 24 2" xfId="9250"/>
    <cellStyle name="Обычный 2 2 25" xfId="9251"/>
    <cellStyle name="Обычный 2 2 25 2" xfId="9252"/>
    <cellStyle name="Обычный 2 2 26" xfId="9253"/>
    <cellStyle name="Обычный 2 2 26 2" xfId="9254"/>
    <cellStyle name="Обычный 2 2 27" xfId="9255"/>
    <cellStyle name="Обычный 2 2 27 2" xfId="9256"/>
    <cellStyle name="Обычный 2 2 28" xfId="9257"/>
    <cellStyle name="Обычный 2 2 28 2" xfId="9258"/>
    <cellStyle name="Обычный 2 2 29" xfId="9259"/>
    <cellStyle name="Обычный 2 2 29 2" xfId="9260"/>
    <cellStyle name="Обычный 2 2 3" xfId="9261"/>
    <cellStyle name="Обычный 2 2 3 2" xfId="9262"/>
    <cellStyle name="Обычный 2 2 3 2 2" xfId="9263"/>
    <cellStyle name="Обычный 2 2 3 3" xfId="9264"/>
    <cellStyle name="Обычный 2 2 3 3 2" xfId="9265"/>
    <cellStyle name="Обычный 2 2 3 4" xfId="9266"/>
    <cellStyle name="Обычный 2 2 3 4 2" xfId="9267"/>
    <cellStyle name="Обычный 2 2 3 5" xfId="9268"/>
    <cellStyle name="Обычный 2 2 3_НВВ 2014 год  по заявкам" xfId="16085"/>
    <cellStyle name="Обычный 2 2 30" xfId="9269"/>
    <cellStyle name="Обычный 2 2 30 2" xfId="9270"/>
    <cellStyle name="Обычный 2 2 31" xfId="9271"/>
    <cellStyle name="Обычный 2 2 31 2" xfId="9272"/>
    <cellStyle name="Обычный 2 2 32" xfId="9273"/>
    <cellStyle name="Обычный 2 2 32 2" xfId="9274"/>
    <cellStyle name="Обычный 2 2 33" xfId="9275"/>
    <cellStyle name="Обычный 2 2 33 2" xfId="9276"/>
    <cellStyle name="Обычный 2 2 34" xfId="9277"/>
    <cellStyle name="Обычный 2 2 34 2" xfId="9278"/>
    <cellStyle name="Обычный 2 2 35" xfId="9279"/>
    <cellStyle name="Обычный 2 2 35 2" xfId="9280"/>
    <cellStyle name="Обычный 2 2 36" xfId="9281"/>
    <cellStyle name="Обычный 2 2 36 2" xfId="9282"/>
    <cellStyle name="Обычный 2 2 37" xfId="9283"/>
    <cellStyle name="Обычный 2 2 37 2" xfId="9284"/>
    <cellStyle name="Обычный 2 2 38" xfId="9285"/>
    <cellStyle name="Обычный 2 2 4" xfId="9286"/>
    <cellStyle name="Обычный 2 2 4 2" xfId="9287"/>
    <cellStyle name="Обычный 2 2 4 2 2" xfId="9288"/>
    <cellStyle name="Обычный 2 2 4 3" xfId="9289"/>
    <cellStyle name="Обычный 2 2 4_НВВ 2014 год  по заявкам" xfId="16086"/>
    <cellStyle name="Обычный 2 2 5" xfId="9290"/>
    <cellStyle name="Обычный 2 2 5 2" xfId="9291"/>
    <cellStyle name="Обычный 2 2 6" xfId="9292"/>
    <cellStyle name="Обычный 2 2 6 2" xfId="9293"/>
    <cellStyle name="Обычный 2 2 7" xfId="9294"/>
    <cellStyle name="Обычный 2 2 7 2" xfId="9295"/>
    <cellStyle name="Обычный 2 2 8" xfId="9296"/>
    <cellStyle name="Обычный 2 2 8 2" xfId="9297"/>
    <cellStyle name="Обычный 2 2 9" xfId="9298"/>
    <cellStyle name="Обычный 2 2 9 2" xfId="9299"/>
    <cellStyle name="Обычный 2 2_2. Приложение Доп материалы согласованияБП_БП" xfId="9300"/>
    <cellStyle name="Обычный 2 20" xfId="9301"/>
    <cellStyle name="Обычный 2 20 2" xfId="9302"/>
    <cellStyle name="Обычный 2 20 2 2" xfId="9303"/>
    <cellStyle name="Обычный 2 20 2 2 2" xfId="9304"/>
    <cellStyle name="Обычный 2 20 2 3" xfId="9305"/>
    <cellStyle name="Обычный 2 20 2_НВВ 2014 год  по заявкам" xfId="16087"/>
    <cellStyle name="Обычный 2 20 3" xfId="9306"/>
    <cellStyle name="Обычный 2 20_НВВ 2014 год  по заявкам" xfId="16088"/>
    <cellStyle name="Обычный 2 21" xfId="9307"/>
    <cellStyle name="Обычный 2 21 2" xfId="9308"/>
    <cellStyle name="Обычный 2 21 2 2" xfId="9309"/>
    <cellStyle name="Обычный 2 21 3" xfId="9310"/>
    <cellStyle name="Обычный 2 21_НВВ 2014 год  по заявкам" xfId="16089"/>
    <cellStyle name="Обычный 2 22" xfId="9311"/>
    <cellStyle name="Обычный 2 22 2" xfId="9312"/>
    <cellStyle name="Обычный 2 22 2 2" xfId="9313"/>
    <cellStyle name="Обычный 2 22 3" xfId="9314"/>
    <cellStyle name="Обычный 2 22_НВВ 2014 год  по заявкам" xfId="16090"/>
    <cellStyle name="Обычный 2 23" xfId="9315"/>
    <cellStyle name="Обычный 2 23 2" xfId="9316"/>
    <cellStyle name="Обычный 2 23_НВВ 2014 год  по заявкам" xfId="16091"/>
    <cellStyle name="Обычный 2 24" xfId="9317"/>
    <cellStyle name="Обычный 2 24 2" xfId="9318"/>
    <cellStyle name="Обычный 2 24_НВВ 2014 год  по заявкам" xfId="16092"/>
    <cellStyle name="Обычный 2 25" xfId="9319"/>
    <cellStyle name="Обычный 2 25 2" xfId="9320"/>
    <cellStyle name="Обычный 2 25_НВВ 2014 год  по заявкам" xfId="16093"/>
    <cellStyle name="Обычный 2 26" xfId="9321"/>
    <cellStyle name="Обычный 2 26 2" xfId="9322"/>
    <cellStyle name="Обычный 2 26 3" xfId="16320"/>
    <cellStyle name="Обычный 2 26_НВВ 2014 год  по заявкам" xfId="16094"/>
    <cellStyle name="Обычный 2 27" xfId="9323"/>
    <cellStyle name="Обычный 2 27 2" xfId="9324"/>
    <cellStyle name="Обычный 2 27_НВВ 2014 год  по заявкам" xfId="16095"/>
    <cellStyle name="Обычный 2 28" xfId="9325"/>
    <cellStyle name="Обычный 2 28 2" xfId="9326"/>
    <cellStyle name="Обычный 2 28_НВВ 2014 год  по заявкам" xfId="16096"/>
    <cellStyle name="Обычный 2 29" xfId="9327"/>
    <cellStyle name="Обычный 2 29 2" xfId="9328"/>
    <cellStyle name="Обычный 2 29_НВВ 2014 год  по заявкам" xfId="16097"/>
    <cellStyle name="Обычный 2 3" xfId="9329"/>
    <cellStyle name="Обычный 2 3 10" xfId="9330"/>
    <cellStyle name="Обычный 2 3 10 2" xfId="9331"/>
    <cellStyle name="Обычный 2 3 11" xfId="9332"/>
    <cellStyle name="Обычный 2 3 11 2" xfId="9333"/>
    <cellStyle name="Обычный 2 3 12" xfId="9334"/>
    <cellStyle name="Обычный 2 3 12 2" xfId="9335"/>
    <cellStyle name="Обычный 2 3 13" xfId="9336"/>
    <cellStyle name="Обычный 2 3 13 2" xfId="9337"/>
    <cellStyle name="Обычный 2 3 14" xfId="9338"/>
    <cellStyle name="Обычный 2 3 14 2" xfId="9339"/>
    <cellStyle name="Обычный 2 3 15" xfId="9340"/>
    <cellStyle name="Обычный 2 3 15 2" xfId="9341"/>
    <cellStyle name="Обычный 2 3 16" xfId="9342"/>
    <cellStyle name="Обычный 2 3 16 2" xfId="9343"/>
    <cellStyle name="Обычный 2 3 17" xfId="9344"/>
    <cellStyle name="Обычный 2 3 2" xfId="9345"/>
    <cellStyle name="Обычный 2 3 2 2" xfId="9346"/>
    <cellStyle name="Обычный 2 3 2 2 2" xfId="9347"/>
    <cellStyle name="Обычный 2 3 2 2 2 2" xfId="9348"/>
    <cellStyle name="Обычный 2 3 2 2 2 2 2" xfId="9349"/>
    <cellStyle name="Обычный 2 3 2 2 2 2 2 2" xfId="9350"/>
    <cellStyle name="Обычный 2 3 2 2 2 2 3" xfId="9351"/>
    <cellStyle name="Обычный 2 3 2 2 2 2 3 2" xfId="9352"/>
    <cellStyle name="Обычный 2 3 2 2 2 2 4" xfId="9353"/>
    <cellStyle name="Обычный 2 3 2 2 2 2_Карта сбора НВВ РЭ 1 полугодие" xfId="9354"/>
    <cellStyle name="Обычный 2 3 2 2 2 3" xfId="9355"/>
    <cellStyle name="Обычный 2 3 2 2 2 3 2" xfId="9356"/>
    <cellStyle name="Обычный 2 3 2 2 2 4" xfId="9357"/>
    <cellStyle name="Обычный 2 3 2 2 2 4 2" xfId="9358"/>
    <cellStyle name="Обычный 2 3 2 2 2 5" xfId="9359"/>
    <cellStyle name="Обычный 2 3 2 2 2_Карта сбора НВВ РЭ 1 полугодие" xfId="9360"/>
    <cellStyle name="Обычный 2 3 2 2 3" xfId="9361"/>
    <cellStyle name="Обычный 2 3 2 2 3 2" xfId="9362"/>
    <cellStyle name="Обычный 2 3 2 2 3 2 2" xfId="9363"/>
    <cellStyle name="Обычный 2 3 2 2 3 3" xfId="9364"/>
    <cellStyle name="Обычный 2 3 2 2 3 3 2" xfId="9365"/>
    <cellStyle name="Обычный 2 3 2 2 3 4" xfId="9366"/>
    <cellStyle name="Обычный 2 3 2 2 3_Карта сбора НВВ РЭ 1 полугодие" xfId="9367"/>
    <cellStyle name="Обычный 2 3 2 2 4" xfId="9368"/>
    <cellStyle name="Обычный 2 3 2 2 4 2" xfId="9369"/>
    <cellStyle name="Обычный 2 3 2 2 5" xfId="9370"/>
    <cellStyle name="Обычный 2 3 2 2 5 2" xfId="9371"/>
    <cellStyle name="Обычный 2 3 2 2 6" xfId="9372"/>
    <cellStyle name="Обычный 2 3 2 2_Карта сбора НВВ РЭ 1 полугодие" xfId="9373"/>
    <cellStyle name="Обычный 2 3 2 3" xfId="9374"/>
    <cellStyle name="Обычный 2 3 2 3 2" xfId="9375"/>
    <cellStyle name="Обычный 2 3 2 3 2 2" xfId="9376"/>
    <cellStyle name="Обычный 2 3 2 3 2 2 2" xfId="9377"/>
    <cellStyle name="Обычный 2 3 2 3 2 2 2 2" xfId="9378"/>
    <cellStyle name="Обычный 2 3 2 3 2 2 3" xfId="9379"/>
    <cellStyle name="Обычный 2 3 2 3 2 2 3 2" xfId="9380"/>
    <cellStyle name="Обычный 2 3 2 3 2 2 4" xfId="9381"/>
    <cellStyle name="Обычный 2 3 2 3 2 2_Карта сбора НВВ РЭ 1 полугодие" xfId="9382"/>
    <cellStyle name="Обычный 2 3 2 3 2 3" xfId="9383"/>
    <cellStyle name="Обычный 2 3 2 3 2 3 2" xfId="9384"/>
    <cellStyle name="Обычный 2 3 2 3 2 4" xfId="9385"/>
    <cellStyle name="Обычный 2 3 2 3 2 4 2" xfId="9386"/>
    <cellStyle name="Обычный 2 3 2 3 2 5" xfId="9387"/>
    <cellStyle name="Обычный 2 3 2 3 2_Карта сбора НВВ РЭ 1 полугодие" xfId="9388"/>
    <cellStyle name="Обычный 2 3 2 3 3" xfId="9389"/>
    <cellStyle name="Обычный 2 3 2 3 3 2" xfId="9390"/>
    <cellStyle name="Обычный 2 3 2 3 3 2 2" xfId="9391"/>
    <cellStyle name="Обычный 2 3 2 3 3 3" xfId="9392"/>
    <cellStyle name="Обычный 2 3 2 3 3 3 2" xfId="9393"/>
    <cellStyle name="Обычный 2 3 2 3 3 4" xfId="9394"/>
    <cellStyle name="Обычный 2 3 2 3 3_Карта сбора НВВ РЭ 1 полугодие" xfId="9395"/>
    <cellStyle name="Обычный 2 3 2 3 4" xfId="9396"/>
    <cellStyle name="Обычный 2 3 2 3 4 2" xfId="9397"/>
    <cellStyle name="Обычный 2 3 2 3 5" xfId="9398"/>
    <cellStyle name="Обычный 2 3 2 3 5 2" xfId="9399"/>
    <cellStyle name="Обычный 2 3 2 3 6" xfId="9400"/>
    <cellStyle name="Обычный 2 3 2 3_Карта сбора НВВ РЭ 1 полугодие" xfId="9401"/>
    <cellStyle name="Обычный 2 3 2 4" xfId="9402"/>
    <cellStyle name="Обычный 2 3 2 4 2" xfId="9403"/>
    <cellStyle name="Обычный 2 3 2 4 2 2" xfId="9404"/>
    <cellStyle name="Обычный 2 3 2 4 2 2 2" xfId="9405"/>
    <cellStyle name="Обычный 2 3 2 4 2 3" xfId="9406"/>
    <cellStyle name="Обычный 2 3 2 4 2 3 2" xfId="9407"/>
    <cellStyle name="Обычный 2 3 2 4 2 4" xfId="9408"/>
    <cellStyle name="Обычный 2 3 2 4 2_Карта сбора НВВ РЭ 1 полугодие" xfId="9409"/>
    <cellStyle name="Обычный 2 3 2 4 3" xfId="9410"/>
    <cellStyle name="Обычный 2 3 2 4 3 2" xfId="9411"/>
    <cellStyle name="Обычный 2 3 2 4 4" xfId="9412"/>
    <cellStyle name="Обычный 2 3 2 4 4 2" xfId="9413"/>
    <cellStyle name="Обычный 2 3 2 4 5" xfId="9414"/>
    <cellStyle name="Обычный 2 3 2 4_Карта сбора НВВ РЭ 1 полугодие" xfId="9415"/>
    <cellStyle name="Обычный 2 3 2 5" xfId="9416"/>
    <cellStyle name="Обычный 2 3 2 5 2" xfId="9417"/>
    <cellStyle name="Обычный 2 3 2 5 2 2" xfId="9418"/>
    <cellStyle name="Обычный 2 3 2 5 3" xfId="9419"/>
    <cellStyle name="Обычный 2 3 2 5 3 2" xfId="9420"/>
    <cellStyle name="Обычный 2 3 2 5 4" xfId="9421"/>
    <cellStyle name="Обычный 2 3 2 5_Карта сбора НВВ РЭ 1 полугодие" xfId="9422"/>
    <cellStyle name="Обычный 2 3 2 6" xfId="9423"/>
    <cellStyle name="Обычный 2 3 2 6 2" xfId="9424"/>
    <cellStyle name="Обычный 2 3 2 7" xfId="9425"/>
    <cellStyle name="Обычный 2 3 2 7 2" xfId="9426"/>
    <cellStyle name="Обычный 2 3 2 8" xfId="9427"/>
    <cellStyle name="Обычный 2 3 2_Карта сбора НВВ РЭ 1 полугодие" xfId="9428"/>
    <cellStyle name="Обычный 2 3 3" xfId="9429"/>
    <cellStyle name="Обычный 2 3 3 2" xfId="9430"/>
    <cellStyle name="Обычный 2 3 3 2 2" xfId="9431"/>
    <cellStyle name="Обычный 2 3 3 3" xfId="9432"/>
    <cellStyle name="Обычный 2 3 3 3 2" xfId="9433"/>
    <cellStyle name="Обычный 2 3 3 4" xfId="9434"/>
    <cellStyle name="Обычный 2 3 3_Карта сбора НВВ РЭ 1 полугодие" xfId="9435"/>
    <cellStyle name="Обычный 2 3 4" xfId="9436"/>
    <cellStyle name="Обычный 2 3 4 2" xfId="9437"/>
    <cellStyle name="Обычный 2 3 4 2 2" xfId="9438"/>
    <cellStyle name="Обычный 2 3 4 3" xfId="9439"/>
    <cellStyle name="Обычный 2 3 4 3 2" xfId="9440"/>
    <cellStyle name="Обычный 2 3 4 4" xfId="9441"/>
    <cellStyle name="Обычный 2 3 4_Карта сбора НВВ РЭ 1 полугодие" xfId="9442"/>
    <cellStyle name="Обычный 2 3 5" xfId="9443"/>
    <cellStyle name="Обычный 2 3 5 2" xfId="9444"/>
    <cellStyle name="Обычный 2 3 5 2 2" xfId="9445"/>
    <cellStyle name="Обычный 2 3 5 3" xfId="9446"/>
    <cellStyle name="Обычный 2 3 5 3 2" xfId="9447"/>
    <cellStyle name="Обычный 2 3 5 4" xfId="9448"/>
    <cellStyle name="Обычный 2 3 5_Карта сбора НВВ РЭ 1 полугодие" xfId="9449"/>
    <cellStyle name="Обычный 2 3 6" xfId="9450"/>
    <cellStyle name="Обычный 2 3 6 2" xfId="9451"/>
    <cellStyle name="Обычный 2 3 6 2 2" xfId="9452"/>
    <cellStyle name="Обычный 2 3 6 3" xfId="9453"/>
    <cellStyle name="Обычный 2 3 6 3 2" xfId="9454"/>
    <cellStyle name="Обычный 2 3 6 4" xfId="9455"/>
    <cellStyle name="Обычный 2 3 6_Карта сбора НВВ РЭ 1 полугодие" xfId="9456"/>
    <cellStyle name="Обычный 2 3 7" xfId="9457"/>
    <cellStyle name="Обычный 2 3 7 2" xfId="9458"/>
    <cellStyle name="Обычный 2 3 7 2 2" xfId="9459"/>
    <cellStyle name="Обычный 2 3 7 3" xfId="9460"/>
    <cellStyle name="Обычный 2 3 7 3 2" xfId="9461"/>
    <cellStyle name="Обычный 2 3 7 4" xfId="9462"/>
    <cellStyle name="Обычный 2 3 7_Карта сбора НВВ РЭ 1 полугодие" xfId="9463"/>
    <cellStyle name="Обычный 2 3 8" xfId="9464"/>
    <cellStyle name="Обычный 2 3 8 2" xfId="9465"/>
    <cellStyle name="Обычный 2 3 8 2 2" xfId="9466"/>
    <cellStyle name="Обычный 2 3 8 3" xfId="9467"/>
    <cellStyle name="Обычный 2 3 8 3 2" xfId="9468"/>
    <cellStyle name="Обычный 2 3 8 4" xfId="9469"/>
    <cellStyle name="Обычный 2 3 8_Карта сбора НВВ РЭ 1 полугодие" xfId="9470"/>
    <cellStyle name="Обычный 2 3 9" xfId="9471"/>
    <cellStyle name="Обычный 2 3 9 2" xfId="9472"/>
    <cellStyle name="Обычный 2 3_2. Приложение Доп материалы согласованияБП_БП" xfId="9473"/>
    <cellStyle name="Обычный 2 30" xfId="9474"/>
    <cellStyle name="Обычный 2 30 2" xfId="9475"/>
    <cellStyle name="Обычный 2 30_НВВ 2014 год  по заявкам" xfId="16098"/>
    <cellStyle name="Обычный 2 31" xfId="9476"/>
    <cellStyle name="Обычный 2 31 2" xfId="9477"/>
    <cellStyle name="Обычный 2 31_НВВ 2014 год  по заявкам" xfId="16099"/>
    <cellStyle name="Обычный 2 32" xfId="9478"/>
    <cellStyle name="Обычный 2 32 2" xfId="9479"/>
    <cellStyle name="Обычный 2 32_НВВ 2014 год  по заявкам" xfId="16100"/>
    <cellStyle name="Обычный 2 33" xfId="9480"/>
    <cellStyle name="Обычный 2 33 2" xfId="9481"/>
    <cellStyle name="Обычный 2 33_НВВ 2014 год  по заявкам" xfId="16101"/>
    <cellStyle name="Обычный 2 34" xfId="9482"/>
    <cellStyle name="Обычный 2 34 2" xfId="9483"/>
    <cellStyle name="Обычный 2 34_НВВ 2014 год  по заявкам" xfId="16102"/>
    <cellStyle name="Обычный 2 35" xfId="9484"/>
    <cellStyle name="Обычный 2 35 2" xfId="9485"/>
    <cellStyle name="Обычный 2 35_НВВ 2014 год  по заявкам" xfId="16103"/>
    <cellStyle name="Обычный 2 36" xfId="9486"/>
    <cellStyle name="Обычный 2 36 2" xfId="9487"/>
    <cellStyle name="Обычный 2 36_НВВ 2014 год  по заявкам" xfId="16104"/>
    <cellStyle name="Обычный 2 37" xfId="9488"/>
    <cellStyle name="Обычный 2 37 2" xfId="9489"/>
    <cellStyle name="Обычный 2 37_НВВ 2014 год  по заявкам" xfId="16105"/>
    <cellStyle name="Обычный 2 38" xfId="9490"/>
    <cellStyle name="Обычный 2 38 2" xfId="9491"/>
    <cellStyle name="Обычный 2 38_НВВ 2014 год  по заявкам" xfId="16106"/>
    <cellStyle name="Обычный 2 39" xfId="9492"/>
    <cellStyle name="Обычный 2 39 2" xfId="9493"/>
    <cellStyle name="Обычный 2 39_НВВ 2014 год  по заявкам" xfId="16107"/>
    <cellStyle name="Обычный 2 4" xfId="9494"/>
    <cellStyle name="Обычный 2 4 2" xfId="9495"/>
    <cellStyle name="Обычный 2 4 2 2" xfId="9496"/>
    <cellStyle name="Обычный 2 4 2 2 2" xfId="9497"/>
    <cellStyle name="Обычный 2 4 2 2 2 2" xfId="9498"/>
    <cellStyle name="Обычный 2 4 2 2 2 2 2" xfId="9499"/>
    <cellStyle name="Обычный 2 4 2 2 2 2 2 2" xfId="9500"/>
    <cellStyle name="Обычный 2 4 2 2 2 2 3" xfId="9501"/>
    <cellStyle name="Обычный 2 4 2 2 2 2 3 2" xfId="9502"/>
    <cellStyle name="Обычный 2 4 2 2 2 2 4" xfId="9503"/>
    <cellStyle name="Обычный 2 4 2 2 2 2_Карта сбора НВВ РЭ 1 полугодие" xfId="9504"/>
    <cellStyle name="Обычный 2 4 2 2 2 3" xfId="9505"/>
    <cellStyle name="Обычный 2 4 2 2 2 3 2" xfId="9506"/>
    <cellStyle name="Обычный 2 4 2 2 2 4" xfId="9507"/>
    <cellStyle name="Обычный 2 4 2 2 2 4 2" xfId="9508"/>
    <cellStyle name="Обычный 2 4 2 2 2 5" xfId="9509"/>
    <cellStyle name="Обычный 2 4 2 2 2_Карта сбора НВВ РЭ 1 полугодие" xfId="9510"/>
    <cellStyle name="Обычный 2 4 2 2 3" xfId="9511"/>
    <cellStyle name="Обычный 2 4 2 2 3 2" xfId="9512"/>
    <cellStyle name="Обычный 2 4 2 2 3 2 2" xfId="9513"/>
    <cellStyle name="Обычный 2 4 2 2 3 3" xfId="9514"/>
    <cellStyle name="Обычный 2 4 2 2 3 3 2" xfId="9515"/>
    <cellStyle name="Обычный 2 4 2 2 3 4" xfId="9516"/>
    <cellStyle name="Обычный 2 4 2 2 3_Карта сбора НВВ РЭ 1 полугодие" xfId="9517"/>
    <cellStyle name="Обычный 2 4 2 2 4" xfId="9518"/>
    <cellStyle name="Обычный 2 4 2 2 4 2" xfId="9519"/>
    <cellStyle name="Обычный 2 4 2 2 5" xfId="9520"/>
    <cellStyle name="Обычный 2 4 2 2 5 2" xfId="9521"/>
    <cellStyle name="Обычный 2 4 2 2 6" xfId="9522"/>
    <cellStyle name="Обычный 2 4 2 2_Карта сбора НВВ РЭ 1 полугодие" xfId="9523"/>
    <cellStyle name="Обычный 2 4 2 3" xfId="9524"/>
    <cellStyle name="Обычный 2 4 2 3 2" xfId="9525"/>
    <cellStyle name="Обычный 2 4 2 3 2 2" xfId="9526"/>
    <cellStyle name="Обычный 2 4 2 3 2 2 2" xfId="9527"/>
    <cellStyle name="Обычный 2 4 2 3 2 2 2 2" xfId="9528"/>
    <cellStyle name="Обычный 2 4 2 3 2 2 3" xfId="9529"/>
    <cellStyle name="Обычный 2 4 2 3 2 2 3 2" xfId="9530"/>
    <cellStyle name="Обычный 2 4 2 3 2 2 4" xfId="9531"/>
    <cellStyle name="Обычный 2 4 2 3 2 2_Карта сбора НВВ РЭ 1 полугодие" xfId="9532"/>
    <cellStyle name="Обычный 2 4 2 3 2 3" xfId="9533"/>
    <cellStyle name="Обычный 2 4 2 3 2 3 2" xfId="9534"/>
    <cellStyle name="Обычный 2 4 2 3 2 4" xfId="9535"/>
    <cellStyle name="Обычный 2 4 2 3 2 4 2" xfId="9536"/>
    <cellStyle name="Обычный 2 4 2 3 2 5" xfId="9537"/>
    <cellStyle name="Обычный 2 4 2 3 2_Карта сбора НВВ РЭ 1 полугодие" xfId="9538"/>
    <cellStyle name="Обычный 2 4 2 3 3" xfId="9539"/>
    <cellStyle name="Обычный 2 4 2 3 3 2" xfId="9540"/>
    <cellStyle name="Обычный 2 4 2 3 3 2 2" xfId="9541"/>
    <cellStyle name="Обычный 2 4 2 3 3 3" xfId="9542"/>
    <cellStyle name="Обычный 2 4 2 3 3 3 2" xfId="9543"/>
    <cellStyle name="Обычный 2 4 2 3 3 4" xfId="9544"/>
    <cellStyle name="Обычный 2 4 2 3 3_Карта сбора НВВ РЭ 1 полугодие" xfId="9545"/>
    <cellStyle name="Обычный 2 4 2 3 4" xfId="9546"/>
    <cellStyle name="Обычный 2 4 2 3 4 2" xfId="9547"/>
    <cellStyle name="Обычный 2 4 2 3 5" xfId="9548"/>
    <cellStyle name="Обычный 2 4 2 3 5 2" xfId="9549"/>
    <cellStyle name="Обычный 2 4 2 3 6" xfId="9550"/>
    <cellStyle name="Обычный 2 4 2 3_Карта сбора НВВ РЭ 1 полугодие" xfId="9551"/>
    <cellStyle name="Обычный 2 4 2 4" xfId="9552"/>
    <cellStyle name="Обычный 2 4 2 4 2" xfId="9553"/>
    <cellStyle name="Обычный 2 4 2 4 2 2" xfId="9554"/>
    <cellStyle name="Обычный 2 4 2 4 2 2 2" xfId="9555"/>
    <cellStyle name="Обычный 2 4 2 4 2 3" xfId="9556"/>
    <cellStyle name="Обычный 2 4 2 4 2 3 2" xfId="9557"/>
    <cellStyle name="Обычный 2 4 2 4 2 4" xfId="9558"/>
    <cellStyle name="Обычный 2 4 2 4 2_Карта сбора НВВ РЭ 1 полугодие" xfId="9559"/>
    <cellStyle name="Обычный 2 4 2 4 3" xfId="9560"/>
    <cellStyle name="Обычный 2 4 2 4 3 2" xfId="9561"/>
    <cellStyle name="Обычный 2 4 2 4 4" xfId="9562"/>
    <cellStyle name="Обычный 2 4 2 4 4 2" xfId="9563"/>
    <cellStyle name="Обычный 2 4 2 4 5" xfId="9564"/>
    <cellStyle name="Обычный 2 4 2 4_Карта сбора НВВ РЭ 1 полугодие" xfId="9565"/>
    <cellStyle name="Обычный 2 4 2 5" xfId="9566"/>
    <cellStyle name="Обычный 2 4 2 5 2" xfId="9567"/>
    <cellStyle name="Обычный 2 4 2 5 2 2" xfId="9568"/>
    <cellStyle name="Обычный 2 4 2 5 3" xfId="9569"/>
    <cellStyle name="Обычный 2 4 2 5 3 2" xfId="9570"/>
    <cellStyle name="Обычный 2 4 2 5 4" xfId="9571"/>
    <cellStyle name="Обычный 2 4 2 5_Карта сбора НВВ РЭ 1 полугодие" xfId="9572"/>
    <cellStyle name="Обычный 2 4 2 6" xfId="9573"/>
    <cellStyle name="Обычный 2 4 2 6 2" xfId="9574"/>
    <cellStyle name="Обычный 2 4 2 7" xfId="9575"/>
    <cellStyle name="Обычный 2 4 2 7 2" xfId="9576"/>
    <cellStyle name="Обычный 2 4 2 8" xfId="9577"/>
    <cellStyle name="Обычный 2 4 2_Карта сбора НВВ РЭ 1 полугодие" xfId="9578"/>
    <cellStyle name="Обычный 2 4 3" xfId="9579"/>
    <cellStyle name="Обычный 2 4 3 2" xfId="9580"/>
    <cellStyle name="Обычный 2 4 3 2 2" xfId="9581"/>
    <cellStyle name="Обычный 2 4 3 2 2 2" xfId="9582"/>
    <cellStyle name="Обычный 2 4 3 2 2 2 2" xfId="9583"/>
    <cellStyle name="Обычный 2 4 3 2 2 3" xfId="9584"/>
    <cellStyle name="Обычный 2 4 3 2 2 3 2" xfId="9585"/>
    <cellStyle name="Обычный 2 4 3 2 2 4" xfId="9586"/>
    <cellStyle name="Обычный 2 4 3 2 2_Карта сбора НВВ РЭ 1 полугодие" xfId="9587"/>
    <cellStyle name="Обычный 2 4 3 2 3" xfId="9588"/>
    <cellStyle name="Обычный 2 4 3 2 3 2" xfId="9589"/>
    <cellStyle name="Обычный 2 4 3 2 4" xfId="9590"/>
    <cellStyle name="Обычный 2 4 3 2 4 2" xfId="9591"/>
    <cellStyle name="Обычный 2 4 3 2 5" xfId="9592"/>
    <cellStyle name="Обычный 2 4 3 2_Карта сбора НВВ РЭ 1 полугодие" xfId="9593"/>
    <cellStyle name="Обычный 2 4 3 3" xfId="9594"/>
    <cellStyle name="Обычный 2 4 3 3 2" xfId="9595"/>
    <cellStyle name="Обычный 2 4 3 3 2 2" xfId="9596"/>
    <cellStyle name="Обычный 2 4 3 3 3" xfId="9597"/>
    <cellStyle name="Обычный 2 4 3 3 3 2" xfId="9598"/>
    <cellStyle name="Обычный 2 4 3 3 4" xfId="9599"/>
    <cellStyle name="Обычный 2 4 3 3_Карта сбора НВВ РЭ 1 полугодие" xfId="9600"/>
    <cellStyle name="Обычный 2 4 3 4" xfId="9601"/>
    <cellStyle name="Обычный 2 4 3 4 2" xfId="9602"/>
    <cellStyle name="Обычный 2 4 3 5" xfId="9603"/>
    <cellStyle name="Обычный 2 4 3 5 2" xfId="9604"/>
    <cellStyle name="Обычный 2 4 3 6" xfId="9605"/>
    <cellStyle name="Обычный 2 4 3_Карта сбора НВВ РЭ 1 полугодие" xfId="9606"/>
    <cellStyle name="Обычный 2 4 4" xfId="9607"/>
    <cellStyle name="Обычный 2 4 4 2" xfId="9608"/>
    <cellStyle name="Обычный 2 4 4 2 2" xfId="9609"/>
    <cellStyle name="Обычный 2 4 4 2 2 2" xfId="9610"/>
    <cellStyle name="Обычный 2 4 4 2 2 2 2" xfId="9611"/>
    <cellStyle name="Обычный 2 4 4 2 2 3" xfId="9612"/>
    <cellStyle name="Обычный 2 4 4 2 2 3 2" xfId="9613"/>
    <cellStyle name="Обычный 2 4 4 2 2 4" xfId="9614"/>
    <cellStyle name="Обычный 2 4 4 2 2_Карта сбора НВВ РЭ 1 полугодие" xfId="9615"/>
    <cellStyle name="Обычный 2 4 4 2 3" xfId="9616"/>
    <cellStyle name="Обычный 2 4 4 2 3 2" xfId="9617"/>
    <cellStyle name="Обычный 2 4 4 2 4" xfId="9618"/>
    <cellStyle name="Обычный 2 4 4 2 4 2" xfId="9619"/>
    <cellStyle name="Обычный 2 4 4 2 5" xfId="9620"/>
    <cellStyle name="Обычный 2 4 4 2_Карта сбора НВВ РЭ 1 полугодие" xfId="9621"/>
    <cellStyle name="Обычный 2 4 4 3" xfId="9622"/>
    <cellStyle name="Обычный 2 4 4 3 2" xfId="9623"/>
    <cellStyle name="Обычный 2 4 4 3 2 2" xfId="9624"/>
    <cellStyle name="Обычный 2 4 4 3 3" xfId="9625"/>
    <cellStyle name="Обычный 2 4 4 3 3 2" xfId="9626"/>
    <cellStyle name="Обычный 2 4 4 3 4" xfId="9627"/>
    <cellStyle name="Обычный 2 4 4 3_Карта сбора НВВ РЭ 1 полугодие" xfId="9628"/>
    <cellStyle name="Обычный 2 4 4 4" xfId="9629"/>
    <cellStyle name="Обычный 2 4 4 4 2" xfId="9630"/>
    <cellStyle name="Обычный 2 4 4 5" xfId="9631"/>
    <cellStyle name="Обычный 2 4 4 5 2" xfId="9632"/>
    <cellStyle name="Обычный 2 4 4 6" xfId="9633"/>
    <cellStyle name="Обычный 2 4 4_Карта сбора НВВ РЭ 1 полугодие" xfId="9634"/>
    <cellStyle name="Обычный 2 4 5" xfId="9635"/>
    <cellStyle name="Обычный 2 4 5 2" xfId="9636"/>
    <cellStyle name="Обычный 2 4 5 2 2" xfId="9637"/>
    <cellStyle name="Обычный 2 4 5 2 2 2" xfId="9638"/>
    <cellStyle name="Обычный 2 4 5 2 3" xfId="9639"/>
    <cellStyle name="Обычный 2 4 5 2 3 2" xfId="9640"/>
    <cellStyle name="Обычный 2 4 5 2 4" xfId="9641"/>
    <cellStyle name="Обычный 2 4 5 2_Карта сбора НВВ РЭ 1 полугодие" xfId="9642"/>
    <cellStyle name="Обычный 2 4 5 3" xfId="9643"/>
    <cellStyle name="Обычный 2 4 5 3 2" xfId="9644"/>
    <cellStyle name="Обычный 2 4 5 4" xfId="9645"/>
    <cellStyle name="Обычный 2 4 5 4 2" xfId="9646"/>
    <cellStyle name="Обычный 2 4 5 5" xfId="9647"/>
    <cellStyle name="Обычный 2 4 5_Карта сбора НВВ РЭ 1 полугодие" xfId="9648"/>
    <cellStyle name="Обычный 2 4 6" xfId="9649"/>
    <cellStyle name="Обычный 2 4 6 2" xfId="9650"/>
    <cellStyle name="Обычный 2 4 6 2 2" xfId="9651"/>
    <cellStyle name="Обычный 2 4 6 3" xfId="9652"/>
    <cellStyle name="Обычный 2 4 6 3 2" xfId="9653"/>
    <cellStyle name="Обычный 2 4 6 4" xfId="9654"/>
    <cellStyle name="Обычный 2 4 6_Карта сбора НВВ РЭ 1 полугодие" xfId="9655"/>
    <cellStyle name="Обычный 2 4 7" xfId="9656"/>
    <cellStyle name="Обычный 2 4 7 2" xfId="9657"/>
    <cellStyle name="Обычный 2 4 7 2 2" xfId="9658"/>
    <cellStyle name="Обычный 2 4 7 3" xfId="9659"/>
    <cellStyle name="Обычный 2 4 7 3 2" xfId="9660"/>
    <cellStyle name="Обычный 2 4 7 4" xfId="9661"/>
    <cellStyle name="Обычный 2 4 7_Карта сбора НВВ РЭ 1 полугодие" xfId="9662"/>
    <cellStyle name="Обычный 2 4 8" xfId="9663"/>
    <cellStyle name="Обычный 2 4 8 2" xfId="9664"/>
    <cellStyle name="Обычный 2 4 8 2 2" xfId="9665"/>
    <cellStyle name="Обычный 2 4 8 3" xfId="9666"/>
    <cellStyle name="Обычный 2 4 8 3 2" xfId="9667"/>
    <cellStyle name="Обычный 2 4 8 4" xfId="9668"/>
    <cellStyle name="Обычный 2 4 8_Карта сбора НВВ РЭ 1 полугодие" xfId="9669"/>
    <cellStyle name="Обычный 2 4 9" xfId="9670"/>
    <cellStyle name="Обычный 2 4_2. Приложение Доп материалы согласованияБП_БП" xfId="9671"/>
    <cellStyle name="Обычный 2 40" xfId="9672"/>
    <cellStyle name="Обычный 2 40 2" xfId="9673"/>
    <cellStyle name="Обычный 2 40_НВВ 2014 год  по заявкам" xfId="16108"/>
    <cellStyle name="Обычный 2 41" xfId="9674"/>
    <cellStyle name="Обычный 2 41 2" xfId="9675"/>
    <cellStyle name="Обычный 2 41_НВВ 2014 год  по заявкам" xfId="16109"/>
    <cellStyle name="Обычный 2 42" xfId="9676"/>
    <cellStyle name="Обычный 2 42 2" xfId="9677"/>
    <cellStyle name="Обычный 2 42_НВВ 2014 год  по заявкам" xfId="16110"/>
    <cellStyle name="Обычный 2 43" xfId="9678"/>
    <cellStyle name="Обычный 2 43 2" xfId="9679"/>
    <cellStyle name="Обычный 2 43_НВВ 2014 год  по заявкам" xfId="16111"/>
    <cellStyle name="Обычный 2 44" xfId="9680"/>
    <cellStyle name="Обычный 2 44 2" xfId="9681"/>
    <cellStyle name="Обычный 2 44_НВВ 2014 год  по заявкам" xfId="16112"/>
    <cellStyle name="Обычный 2 45" xfId="9682"/>
    <cellStyle name="Обычный 2 45 2" xfId="9683"/>
    <cellStyle name="Обычный 2 45_НВВ 2014 год  по заявкам" xfId="16113"/>
    <cellStyle name="Обычный 2 46" xfId="9684"/>
    <cellStyle name="Обычный 2 46 2" xfId="9685"/>
    <cellStyle name="Обычный 2 46_НВВ 2014 год  по заявкам" xfId="16114"/>
    <cellStyle name="Обычный 2 47" xfId="9686"/>
    <cellStyle name="Обычный 2 47 2" xfId="9687"/>
    <cellStyle name="Обычный 2 47_НВВ 2014 год  по заявкам" xfId="16115"/>
    <cellStyle name="Обычный 2 48" xfId="9688"/>
    <cellStyle name="Обычный 2 48 2" xfId="9689"/>
    <cellStyle name="Обычный 2 48_НВВ 2014 год  по заявкам" xfId="16116"/>
    <cellStyle name="Обычный 2 49" xfId="9690"/>
    <cellStyle name="Обычный 2 49 2" xfId="9691"/>
    <cellStyle name="Обычный 2 49_НВВ 2014 год  по заявкам" xfId="16117"/>
    <cellStyle name="Обычный 2 5" xfId="9692"/>
    <cellStyle name="Обычный 2 5 10" xfId="9693"/>
    <cellStyle name="Обычный 2 5 2" xfId="9694"/>
    <cellStyle name="Обычный 2 5 2 2" xfId="9695"/>
    <cellStyle name="Обычный 2 5 2 2 2" xfId="9696"/>
    <cellStyle name="Обычный 2 5 2 3" xfId="9697"/>
    <cellStyle name="Обычный 2 5 2 3 2" xfId="9698"/>
    <cellStyle name="Обычный 2 5 2 4" xfId="9699"/>
    <cellStyle name="Обычный 2 5 2_Карта сбора НВВ РЭ 1 полугодие" xfId="9700"/>
    <cellStyle name="Обычный 2 5 3" xfId="9701"/>
    <cellStyle name="Обычный 2 5 3 2" xfId="9702"/>
    <cellStyle name="Обычный 2 5 3 2 2" xfId="9703"/>
    <cellStyle name="Обычный 2 5 3 3" xfId="9704"/>
    <cellStyle name="Обычный 2 5 3 3 2" xfId="9705"/>
    <cellStyle name="Обычный 2 5 3 4" xfId="9706"/>
    <cellStyle name="Обычный 2 5 3_Карта сбора НВВ РЭ 1 полугодие" xfId="9707"/>
    <cellStyle name="Обычный 2 5 4" xfId="9708"/>
    <cellStyle name="Обычный 2 5 4 2" xfId="9709"/>
    <cellStyle name="Обычный 2 5 5" xfId="9710"/>
    <cellStyle name="Обычный 2 5 5 2" xfId="9711"/>
    <cellStyle name="Обычный 2 5 6" xfId="9712"/>
    <cellStyle name="Обычный 2 5 6 2" xfId="9713"/>
    <cellStyle name="Обычный 2 5 7" xfId="9714"/>
    <cellStyle name="Обычный 2 5 7 2" xfId="9715"/>
    <cellStyle name="Обычный 2 5 8" xfId="9716"/>
    <cellStyle name="Обычный 2 5 8 2" xfId="9717"/>
    <cellStyle name="Обычный 2 5 9" xfId="9718"/>
    <cellStyle name="Обычный 2 5 9 2" xfId="9719"/>
    <cellStyle name="Обычный 2 5_46EE.2011(v1.0)" xfId="9720"/>
    <cellStyle name="Обычный 2 50" xfId="9721"/>
    <cellStyle name="Обычный 2 50 2" xfId="9722"/>
    <cellStyle name="Обычный 2 51" xfId="9723"/>
    <cellStyle name="Обычный 2 52" xfId="9724"/>
    <cellStyle name="Обычный 2 6" xfId="9725"/>
    <cellStyle name="Обычный 2 6 2" xfId="9726"/>
    <cellStyle name="Обычный 2 6 2 2" xfId="9727"/>
    <cellStyle name="Обычный 2 6 2_Карта сбора НВВ РЭ 1 полугодие" xfId="9728"/>
    <cellStyle name="Обычный 2 6 3" xfId="9729"/>
    <cellStyle name="Обычный 2 6 3 2" xfId="9730"/>
    <cellStyle name="Обычный 2 6 3 2 2" xfId="9731"/>
    <cellStyle name="Обычный 2 6 3 3" xfId="9732"/>
    <cellStyle name="Обычный 2 6 3 3 2" xfId="9733"/>
    <cellStyle name="Обычный 2 6 3 4" xfId="9734"/>
    <cellStyle name="Обычный 2 6 3_Карта сбора НВВ РЭ 1 полугодие" xfId="9735"/>
    <cellStyle name="Обычный 2 6 4" xfId="9736"/>
    <cellStyle name="Обычный 2 6 4 2" xfId="9737"/>
    <cellStyle name="Обычный 2 6 5" xfId="9738"/>
    <cellStyle name="Обычный 2 6 5 2" xfId="9739"/>
    <cellStyle name="Обычный 2 6 6" xfId="9740"/>
    <cellStyle name="Обычный 2 6 6 2" xfId="9741"/>
    <cellStyle name="Обычный 2 6 7" xfId="9742"/>
    <cellStyle name="Обычный 2 6 7 2" xfId="9743"/>
    <cellStyle name="Обычный 2 6 8" xfId="9744"/>
    <cellStyle name="Обычный 2 6_46EE.2011(v1.0)" xfId="9745"/>
    <cellStyle name="Обычный 2 7" xfId="9746"/>
    <cellStyle name="Обычный 2 7 2" xfId="9747"/>
    <cellStyle name="Обычный 2 7 2 2" xfId="9748"/>
    <cellStyle name="Обычный 2 7 2 2 2" xfId="9749"/>
    <cellStyle name="Обычный 2 7 2 2 2 2" xfId="9750"/>
    <cellStyle name="Обычный 2 7 2 2 2 2 2" xfId="9751"/>
    <cellStyle name="Обычный 2 7 2 2 2 2 2 2" xfId="9752"/>
    <cellStyle name="Обычный 2 7 2 2 2 2 3" xfId="9753"/>
    <cellStyle name="Обычный 2 7 2 2 2 2 3 2" xfId="9754"/>
    <cellStyle name="Обычный 2 7 2 2 2 2 4" xfId="9755"/>
    <cellStyle name="Обычный 2 7 2 2 2 2_Карта сбора НВВ РЭ 1 полугодие" xfId="9756"/>
    <cellStyle name="Обычный 2 7 2 2 2 3" xfId="9757"/>
    <cellStyle name="Обычный 2 7 2 2 2 3 2" xfId="9758"/>
    <cellStyle name="Обычный 2 7 2 2 2 4" xfId="9759"/>
    <cellStyle name="Обычный 2 7 2 2 2 4 2" xfId="9760"/>
    <cellStyle name="Обычный 2 7 2 2 2 5" xfId="9761"/>
    <cellStyle name="Обычный 2 7 2 2 2_Карта сбора НВВ РЭ 1 полугодие" xfId="9762"/>
    <cellStyle name="Обычный 2 7 2 2 3" xfId="9763"/>
    <cellStyle name="Обычный 2 7 2 2 3 2" xfId="9764"/>
    <cellStyle name="Обычный 2 7 2 2 3 2 2" xfId="9765"/>
    <cellStyle name="Обычный 2 7 2 2 3 3" xfId="9766"/>
    <cellStyle name="Обычный 2 7 2 2 3 3 2" xfId="9767"/>
    <cellStyle name="Обычный 2 7 2 2 3 4" xfId="9768"/>
    <cellStyle name="Обычный 2 7 2 2 3_Карта сбора НВВ РЭ 1 полугодие" xfId="9769"/>
    <cellStyle name="Обычный 2 7 2 2 4" xfId="9770"/>
    <cellStyle name="Обычный 2 7 2 2 4 2" xfId="9771"/>
    <cellStyle name="Обычный 2 7 2 2 5" xfId="9772"/>
    <cellStyle name="Обычный 2 7 2 2 5 2" xfId="9773"/>
    <cellStyle name="Обычный 2 7 2 2 6" xfId="9774"/>
    <cellStyle name="Обычный 2 7 2 2_Карта сбора НВВ РЭ 1 полугодие" xfId="9775"/>
    <cellStyle name="Обычный 2 7 2 3" xfId="9776"/>
    <cellStyle name="Обычный 2 7 2 3 2" xfId="9777"/>
    <cellStyle name="Обычный 2 7 2 3 2 2" xfId="9778"/>
    <cellStyle name="Обычный 2 7 2 3 2 2 2" xfId="9779"/>
    <cellStyle name="Обычный 2 7 2 3 2 2 2 2" xfId="9780"/>
    <cellStyle name="Обычный 2 7 2 3 2 2 3" xfId="9781"/>
    <cellStyle name="Обычный 2 7 2 3 2 2 3 2" xfId="9782"/>
    <cellStyle name="Обычный 2 7 2 3 2 2 4" xfId="9783"/>
    <cellStyle name="Обычный 2 7 2 3 2 2_Карта сбора НВВ РЭ 1 полугодие" xfId="9784"/>
    <cellStyle name="Обычный 2 7 2 3 2 3" xfId="9785"/>
    <cellStyle name="Обычный 2 7 2 3 2 3 2" xfId="9786"/>
    <cellStyle name="Обычный 2 7 2 3 2 4" xfId="9787"/>
    <cellStyle name="Обычный 2 7 2 3 2 4 2" xfId="9788"/>
    <cellStyle name="Обычный 2 7 2 3 2 5" xfId="9789"/>
    <cellStyle name="Обычный 2 7 2 3 2_Карта сбора НВВ РЭ 1 полугодие" xfId="9790"/>
    <cellStyle name="Обычный 2 7 2 3 3" xfId="9791"/>
    <cellStyle name="Обычный 2 7 2 3 3 2" xfId="9792"/>
    <cellStyle name="Обычный 2 7 2 3 3 2 2" xfId="9793"/>
    <cellStyle name="Обычный 2 7 2 3 3 3" xfId="9794"/>
    <cellStyle name="Обычный 2 7 2 3 3 3 2" xfId="9795"/>
    <cellStyle name="Обычный 2 7 2 3 3 4" xfId="9796"/>
    <cellStyle name="Обычный 2 7 2 3 3_Карта сбора НВВ РЭ 1 полугодие" xfId="9797"/>
    <cellStyle name="Обычный 2 7 2 3 4" xfId="9798"/>
    <cellStyle name="Обычный 2 7 2 3 4 2" xfId="9799"/>
    <cellStyle name="Обычный 2 7 2 3 5" xfId="9800"/>
    <cellStyle name="Обычный 2 7 2 3 5 2" xfId="9801"/>
    <cellStyle name="Обычный 2 7 2 3 6" xfId="9802"/>
    <cellStyle name="Обычный 2 7 2 3_Карта сбора НВВ РЭ 1 полугодие" xfId="9803"/>
    <cellStyle name="Обычный 2 7 2 4" xfId="9804"/>
    <cellStyle name="Обычный 2 7 2 4 2" xfId="9805"/>
    <cellStyle name="Обычный 2 7 2 4 2 2" xfId="9806"/>
    <cellStyle name="Обычный 2 7 2 4 2 2 2" xfId="9807"/>
    <cellStyle name="Обычный 2 7 2 4 2 3" xfId="9808"/>
    <cellStyle name="Обычный 2 7 2 4 2 3 2" xfId="9809"/>
    <cellStyle name="Обычный 2 7 2 4 2 4" xfId="9810"/>
    <cellStyle name="Обычный 2 7 2 4 2_Карта сбора НВВ РЭ 1 полугодие" xfId="9811"/>
    <cellStyle name="Обычный 2 7 2 4 3" xfId="9812"/>
    <cellStyle name="Обычный 2 7 2 4 3 2" xfId="9813"/>
    <cellStyle name="Обычный 2 7 2 4 4" xfId="9814"/>
    <cellStyle name="Обычный 2 7 2 4 4 2" xfId="9815"/>
    <cellStyle name="Обычный 2 7 2 4 5" xfId="9816"/>
    <cellStyle name="Обычный 2 7 2 4_Карта сбора НВВ РЭ 1 полугодие" xfId="9817"/>
    <cellStyle name="Обычный 2 7 2 5" xfId="9818"/>
    <cellStyle name="Обычный 2 7 2 5 2" xfId="9819"/>
    <cellStyle name="Обычный 2 7 2 5 2 2" xfId="9820"/>
    <cellStyle name="Обычный 2 7 2 5 3" xfId="9821"/>
    <cellStyle name="Обычный 2 7 2 5 3 2" xfId="9822"/>
    <cellStyle name="Обычный 2 7 2 5 4" xfId="9823"/>
    <cellStyle name="Обычный 2 7 2 5_Карта сбора НВВ РЭ 1 полугодие" xfId="9824"/>
    <cellStyle name="Обычный 2 7 2 6" xfId="9825"/>
    <cellStyle name="Обычный 2 7 2 6 2" xfId="9826"/>
    <cellStyle name="Обычный 2 7 2 7" xfId="9827"/>
    <cellStyle name="Обычный 2 7 2 7 2" xfId="9828"/>
    <cellStyle name="Обычный 2 7 2 8" xfId="9829"/>
    <cellStyle name="Обычный 2 7 2_Карта сбора НВВ РЭ 1 полугодие" xfId="9830"/>
    <cellStyle name="Обычный 2 7 3" xfId="9831"/>
    <cellStyle name="Обычный 2 7 3 2" xfId="9832"/>
    <cellStyle name="Обычный 2 7 3 2 2" xfId="9833"/>
    <cellStyle name="Обычный 2 7 3 2 2 2" xfId="9834"/>
    <cellStyle name="Обычный 2 7 3 2 2 2 2" xfId="9835"/>
    <cellStyle name="Обычный 2 7 3 2 2 3" xfId="9836"/>
    <cellStyle name="Обычный 2 7 3 2 2 3 2" xfId="9837"/>
    <cellStyle name="Обычный 2 7 3 2 2 4" xfId="9838"/>
    <cellStyle name="Обычный 2 7 3 2 2_Карта сбора НВВ РЭ 1 полугодие" xfId="9839"/>
    <cellStyle name="Обычный 2 7 3 2 3" xfId="9840"/>
    <cellStyle name="Обычный 2 7 3 2 3 2" xfId="9841"/>
    <cellStyle name="Обычный 2 7 3 2 4" xfId="9842"/>
    <cellStyle name="Обычный 2 7 3 2 4 2" xfId="9843"/>
    <cellStyle name="Обычный 2 7 3 2 5" xfId="9844"/>
    <cellStyle name="Обычный 2 7 3 2_Карта сбора НВВ РЭ 1 полугодие" xfId="9845"/>
    <cellStyle name="Обычный 2 7 3 3" xfId="9846"/>
    <cellStyle name="Обычный 2 7 3 3 2" xfId="9847"/>
    <cellStyle name="Обычный 2 7 3 3 2 2" xfId="9848"/>
    <cellStyle name="Обычный 2 7 3 3 3" xfId="9849"/>
    <cellStyle name="Обычный 2 7 3 3 3 2" xfId="9850"/>
    <cellStyle name="Обычный 2 7 3 3 4" xfId="9851"/>
    <cellStyle name="Обычный 2 7 3 3_Карта сбора НВВ РЭ 1 полугодие" xfId="9852"/>
    <cellStyle name="Обычный 2 7 3 4" xfId="9853"/>
    <cellStyle name="Обычный 2 7 3 4 2" xfId="9854"/>
    <cellStyle name="Обычный 2 7 3 5" xfId="9855"/>
    <cellStyle name="Обычный 2 7 3 5 2" xfId="9856"/>
    <cellStyle name="Обычный 2 7 3 6" xfId="9857"/>
    <cellStyle name="Обычный 2 7 3_Карта сбора НВВ РЭ 1 полугодие" xfId="9858"/>
    <cellStyle name="Обычный 2 7 4" xfId="9859"/>
    <cellStyle name="Обычный 2 7 4 2" xfId="9860"/>
    <cellStyle name="Обычный 2 7 4 2 2" xfId="9861"/>
    <cellStyle name="Обычный 2 7 4 2 2 2" xfId="9862"/>
    <cellStyle name="Обычный 2 7 4 2 2 2 2" xfId="9863"/>
    <cellStyle name="Обычный 2 7 4 2 2 3" xfId="9864"/>
    <cellStyle name="Обычный 2 7 4 2 2 3 2" xfId="9865"/>
    <cellStyle name="Обычный 2 7 4 2 2 4" xfId="9866"/>
    <cellStyle name="Обычный 2 7 4 2 2_Карта сбора НВВ РЭ 1 полугодие" xfId="9867"/>
    <cellStyle name="Обычный 2 7 4 2 3" xfId="9868"/>
    <cellStyle name="Обычный 2 7 4 2 3 2" xfId="9869"/>
    <cellStyle name="Обычный 2 7 4 2 4" xfId="9870"/>
    <cellStyle name="Обычный 2 7 4 2 4 2" xfId="9871"/>
    <cellStyle name="Обычный 2 7 4 2 5" xfId="9872"/>
    <cellStyle name="Обычный 2 7 4 2_Карта сбора НВВ РЭ 1 полугодие" xfId="9873"/>
    <cellStyle name="Обычный 2 7 4 3" xfId="9874"/>
    <cellStyle name="Обычный 2 7 4 3 2" xfId="9875"/>
    <cellStyle name="Обычный 2 7 4 3 2 2" xfId="9876"/>
    <cellStyle name="Обычный 2 7 4 3 3" xfId="9877"/>
    <cellStyle name="Обычный 2 7 4 3 3 2" xfId="9878"/>
    <cellStyle name="Обычный 2 7 4 3 4" xfId="9879"/>
    <cellStyle name="Обычный 2 7 4 3_Карта сбора НВВ РЭ 1 полугодие" xfId="9880"/>
    <cellStyle name="Обычный 2 7 4 4" xfId="9881"/>
    <cellStyle name="Обычный 2 7 4 4 2" xfId="9882"/>
    <cellStyle name="Обычный 2 7 4 5" xfId="9883"/>
    <cellStyle name="Обычный 2 7 4 5 2" xfId="9884"/>
    <cellStyle name="Обычный 2 7 4 6" xfId="9885"/>
    <cellStyle name="Обычный 2 7 4_Карта сбора НВВ РЭ 1 полугодие" xfId="9886"/>
    <cellStyle name="Обычный 2 7 5" xfId="9887"/>
    <cellStyle name="Обычный 2 7 5 2" xfId="9888"/>
    <cellStyle name="Обычный 2 7 5 2 2" xfId="9889"/>
    <cellStyle name="Обычный 2 7 5 2 2 2" xfId="9890"/>
    <cellStyle name="Обычный 2 7 5 2 3" xfId="9891"/>
    <cellStyle name="Обычный 2 7 5 2 3 2" xfId="9892"/>
    <cellStyle name="Обычный 2 7 5 2 4" xfId="9893"/>
    <cellStyle name="Обычный 2 7 5 2_Карта сбора НВВ РЭ 1 полугодие" xfId="9894"/>
    <cellStyle name="Обычный 2 7 5 3" xfId="9895"/>
    <cellStyle name="Обычный 2 7 5 3 2" xfId="9896"/>
    <cellStyle name="Обычный 2 7 5 4" xfId="9897"/>
    <cellStyle name="Обычный 2 7 5 4 2" xfId="9898"/>
    <cellStyle name="Обычный 2 7 5 5" xfId="9899"/>
    <cellStyle name="Обычный 2 7 5_Карта сбора НВВ РЭ 1 полугодие" xfId="9900"/>
    <cellStyle name="Обычный 2 7 6" xfId="9901"/>
    <cellStyle name="Обычный 2 7 6 2" xfId="9902"/>
    <cellStyle name="Обычный 2 7 6 2 2" xfId="9903"/>
    <cellStyle name="Обычный 2 7 6 3" xfId="9904"/>
    <cellStyle name="Обычный 2 7 6 3 2" xfId="9905"/>
    <cellStyle name="Обычный 2 7 6 4" xfId="9906"/>
    <cellStyle name="Обычный 2 7 6_Карта сбора НВВ РЭ 1 полугодие" xfId="9907"/>
    <cellStyle name="Обычный 2 7 7" xfId="9908"/>
    <cellStyle name="Обычный 2 7 7 2" xfId="9909"/>
    <cellStyle name="Обычный 2 7 7 2 2" xfId="9910"/>
    <cellStyle name="Обычный 2 7 7 3" xfId="9911"/>
    <cellStyle name="Обычный 2 7 7 3 2" xfId="9912"/>
    <cellStyle name="Обычный 2 7 7 4" xfId="9913"/>
    <cellStyle name="Обычный 2 7 7_Карта сбора НВВ РЭ 1 полугодие" xfId="9914"/>
    <cellStyle name="Обычный 2 7 8" xfId="9915"/>
    <cellStyle name="Обычный 2 7 8 2" xfId="9916"/>
    <cellStyle name="Обычный 2 7 8 2 2" xfId="9917"/>
    <cellStyle name="Обычный 2 7 8 3" xfId="9918"/>
    <cellStyle name="Обычный 2 7 8 3 2" xfId="9919"/>
    <cellStyle name="Обычный 2 7 8 4" xfId="9920"/>
    <cellStyle name="Обычный 2 7 8_Карта сбора НВВ РЭ 1 полугодие" xfId="9921"/>
    <cellStyle name="Обычный 2 7 9" xfId="9922"/>
    <cellStyle name="Обычный 2 7_2. Приложение Доп материалы согласованияБП_БП" xfId="9923"/>
    <cellStyle name="Обычный 2 8" xfId="9924"/>
    <cellStyle name="Обычный 2 8 2" xfId="9925"/>
    <cellStyle name="Обычный 2 8 2 2" xfId="9926"/>
    <cellStyle name="Обычный 2 8 2 2 2" xfId="9927"/>
    <cellStyle name="Обычный 2 8 2 2 2 2" xfId="9928"/>
    <cellStyle name="Обычный 2 8 2 2 2 2 2" xfId="9929"/>
    <cellStyle name="Обычный 2 8 2 2 2 2 2 2" xfId="9930"/>
    <cellStyle name="Обычный 2 8 2 2 2 2 3" xfId="9931"/>
    <cellStyle name="Обычный 2 8 2 2 2 2 3 2" xfId="9932"/>
    <cellStyle name="Обычный 2 8 2 2 2 2 4" xfId="9933"/>
    <cellStyle name="Обычный 2 8 2 2 2 2_Карта сбора НВВ РЭ 1 полугодие" xfId="9934"/>
    <cellStyle name="Обычный 2 8 2 2 2 3" xfId="9935"/>
    <cellStyle name="Обычный 2 8 2 2 2 3 2" xfId="9936"/>
    <cellStyle name="Обычный 2 8 2 2 2 4" xfId="9937"/>
    <cellStyle name="Обычный 2 8 2 2 2 4 2" xfId="9938"/>
    <cellStyle name="Обычный 2 8 2 2 2 5" xfId="9939"/>
    <cellStyle name="Обычный 2 8 2 2 2_Карта сбора НВВ РЭ 1 полугодие" xfId="9940"/>
    <cellStyle name="Обычный 2 8 2 2 3" xfId="9941"/>
    <cellStyle name="Обычный 2 8 2 2 3 2" xfId="9942"/>
    <cellStyle name="Обычный 2 8 2 2 3 2 2" xfId="9943"/>
    <cellStyle name="Обычный 2 8 2 2 3 3" xfId="9944"/>
    <cellStyle name="Обычный 2 8 2 2 3 3 2" xfId="9945"/>
    <cellStyle name="Обычный 2 8 2 2 3 4" xfId="9946"/>
    <cellStyle name="Обычный 2 8 2 2 3_Карта сбора НВВ РЭ 1 полугодие" xfId="9947"/>
    <cellStyle name="Обычный 2 8 2 2 4" xfId="9948"/>
    <cellStyle name="Обычный 2 8 2 2 4 2" xfId="9949"/>
    <cellStyle name="Обычный 2 8 2 2 5" xfId="9950"/>
    <cellStyle name="Обычный 2 8 2 2 5 2" xfId="9951"/>
    <cellStyle name="Обычный 2 8 2 2 6" xfId="9952"/>
    <cellStyle name="Обычный 2 8 2 2_Карта сбора НВВ РЭ 1 полугодие" xfId="9953"/>
    <cellStyle name="Обычный 2 8 2 3" xfId="9954"/>
    <cellStyle name="Обычный 2 8 2 3 2" xfId="9955"/>
    <cellStyle name="Обычный 2 8 2 3 2 2" xfId="9956"/>
    <cellStyle name="Обычный 2 8 2 3 2 2 2" xfId="9957"/>
    <cellStyle name="Обычный 2 8 2 3 2 2 2 2" xfId="9958"/>
    <cellStyle name="Обычный 2 8 2 3 2 2 3" xfId="9959"/>
    <cellStyle name="Обычный 2 8 2 3 2 2 3 2" xfId="9960"/>
    <cellStyle name="Обычный 2 8 2 3 2 2 4" xfId="9961"/>
    <cellStyle name="Обычный 2 8 2 3 2 2_Карта сбора НВВ РЭ 1 полугодие" xfId="9962"/>
    <cellStyle name="Обычный 2 8 2 3 2 3" xfId="9963"/>
    <cellStyle name="Обычный 2 8 2 3 2 3 2" xfId="9964"/>
    <cellStyle name="Обычный 2 8 2 3 2 4" xfId="9965"/>
    <cellStyle name="Обычный 2 8 2 3 2 4 2" xfId="9966"/>
    <cellStyle name="Обычный 2 8 2 3 2 5" xfId="9967"/>
    <cellStyle name="Обычный 2 8 2 3 2_Карта сбора НВВ РЭ 1 полугодие" xfId="9968"/>
    <cellStyle name="Обычный 2 8 2 3 3" xfId="9969"/>
    <cellStyle name="Обычный 2 8 2 3 3 2" xfId="9970"/>
    <cellStyle name="Обычный 2 8 2 3 3 2 2" xfId="9971"/>
    <cellStyle name="Обычный 2 8 2 3 3 3" xfId="9972"/>
    <cellStyle name="Обычный 2 8 2 3 3 3 2" xfId="9973"/>
    <cellStyle name="Обычный 2 8 2 3 3 4" xfId="9974"/>
    <cellStyle name="Обычный 2 8 2 3 3_Карта сбора НВВ РЭ 1 полугодие" xfId="9975"/>
    <cellStyle name="Обычный 2 8 2 3 4" xfId="9976"/>
    <cellStyle name="Обычный 2 8 2 3 4 2" xfId="9977"/>
    <cellStyle name="Обычный 2 8 2 3 5" xfId="9978"/>
    <cellStyle name="Обычный 2 8 2 3 5 2" xfId="9979"/>
    <cellStyle name="Обычный 2 8 2 3 6" xfId="9980"/>
    <cellStyle name="Обычный 2 8 2 3_Карта сбора НВВ РЭ 1 полугодие" xfId="9981"/>
    <cellStyle name="Обычный 2 8 2 4" xfId="9982"/>
    <cellStyle name="Обычный 2 8 2 4 2" xfId="9983"/>
    <cellStyle name="Обычный 2 8 2 4 2 2" xfId="9984"/>
    <cellStyle name="Обычный 2 8 2 4 2 2 2" xfId="9985"/>
    <cellStyle name="Обычный 2 8 2 4 2 3" xfId="9986"/>
    <cellStyle name="Обычный 2 8 2 4 2 3 2" xfId="9987"/>
    <cellStyle name="Обычный 2 8 2 4 2 4" xfId="9988"/>
    <cellStyle name="Обычный 2 8 2 4 2_Карта сбора НВВ РЭ 1 полугодие" xfId="9989"/>
    <cellStyle name="Обычный 2 8 2 4 3" xfId="9990"/>
    <cellStyle name="Обычный 2 8 2 4 3 2" xfId="9991"/>
    <cellStyle name="Обычный 2 8 2 4 4" xfId="9992"/>
    <cellStyle name="Обычный 2 8 2 4 4 2" xfId="9993"/>
    <cellStyle name="Обычный 2 8 2 4 5" xfId="9994"/>
    <cellStyle name="Обычный 2 8 2 4_Карта сбора НВВ РЭ 1 полугодие" xfId="9995"/>
    <cellStyle name="Обычный 2 8 2 5" xfId="9996"/>
    <cellStyle name="Обычный 2 8 2 5 2" xfId="9997"/>
    <cellStyle name="Обычный 2 8 2 5 2 2" xfId="9998"/>
    <cellStyle name="Обычный 2 8 2 5 3" xfId="9999"/>
    <cellStyle name="Обычный 2 8 2 5 3 2" xfId="10000"/>
    <cellStyle name="Обычный 2 8 2 5 4" xfId="10001"/>
    <cellStyle name="Обычный 2 8 2 5_Карта сбора НВВ РЭ 1 полугодие" xfId="10002"/>
    <cellStyle name="Обычный 2 8 2 6" xfId="10003"/>
    <cellStyle name="Обычный 2 8 2 6 2" xfId="10004"/>
    <cellStyle name="Обычный 2 8 2 7" xfId="10005"/>
    <cellStyle name="Обычный 2 8 2 7 2" xfId="10006"/>
    <cellStyle name="Обычный 2 8 2 8" xfId="10007"/>
    <cellStyle name="Обычный 2 8 2_Карта сбора НВВ РЭ 1 полугодие" xfId="10008"/>
    <cellStyle name="Обычный 2 8 3" xfId="10009"/>
    <cellStyle name="Обычный 2 8 3 2" xfId="10010"/>
    <cellStyle name="Обычный 2 8 3 2 2" xfId="10011"/>
    <cellStyle name="Обычный 2 8 3 2 2 2" xfId="10012"/>
    <cellStyle name="Обычный 2 8 3 2 2 2 2" xfId="10013"/>
    <cellStyle name="Обычный 2 8 3 2 2 3" xfId="10014"/>
    <cellStyle name="Обычный 2 8 3 2 2 3 2" xfId="10015"/>
    <cellStyle name="Обычный 2 8 3 2 2 4" xfId="10016"/>
    <cellStyle name="Обычный 2 8 3 2 2_Карта сбора НВВ РЭ 1 полугодие" xfId="10017"/>
    <cellStyle name="Обычный 2 8 3 2 3" xfId="10018"/>
    <cellStyle name="Обычный 2 8 3 2 3 2" xfId="10019"/>
    <cellStyle name="Обычный 2 8 3 2 4" xfId="10020"/>
    <cellStyle name="Обычный 2 8 3 2 4 2" xfId="10021"/>
    <cellStyle name="Обычный 2 8 3 2 5" xfId="10022"/>
    <cellStyle name="Обычный 2 8 3 2_Карта сбора НВВ РЭ 1 полугодие" xfId="10023"/>
    <cellStyle name="Обычный 2 8 3 3" xfId="10024"/>
    <cellStyle name="Обычный 2 8 3 3 2" xfId="10025"/>
    <cellStyle name="Обычный 2 8 3 3 2 2" xfId="10026"/>
    <cellStyle name="Обычный 2 8 3 3 3" xfId="10027"/>
    <cellStyle name="Обычный 2 8 3 3 3 2" xfId="10028"/>
    <cellStyle name="Обычный 2 8 3 3 4" xfId="10029"/>
    <cellStyle name="Обычный 2 8 3 3_Карта сбора НВВ РЭ 1 полугодие" xfId="10030"/>
    <cellStyle name="Обычный 2 8 3 4" xfId="10031"/>
    <cellStyle name="Обычный 2 8 3 4 2" xfId="10032"/>
    <cellStyle name="Обычный 2 8 3 5" xfId="10033"/>
    <cellStyle name="Обычный 2 8 3 5 2" xfId="10034"/>
    <cellStyle name="Обычный 2 8 3 6" xfId="10035"/>
    <cellStyle name="Обычный 2 8 3_Карта сбора НВВ РЭ 1 полугодие" xfId="10036"/>
    <cellStyle name="Обычный 2 8 4" xfId="10037"/>
    <cellStyle name="Обычный 2 8 4 2" xfId="10038"/>
    <cellStyle name="Обычный 2 8 4 2 2" xfId="10039"/>
    <cellStyle name="Обычный 2 8 4 2 2 2" xfId="10040"/>
    <cellStyle name="Обычный 2 8 4 2 2 2 2" xfId="10041"/>
    <cellStyle name="Обычный 2 8 4 2 2 3" xfId="10042"/>
    <cellStyle name="Обычный 2 8 4 2 2 3 2" xfId="10043"/>
    <cellStyle name="Обычный 2 8 4 2 2 4" xfId="10044"/>
    <cellStyle name="Обычный 2 8 4 2 2_Карта сбора НВВ РЭ 1 полугодие" xfId="10045"/>
    <cellStyle name="Обычный 2 8 4 2 3" xfId="10046"/>
    <cellStyle name="Обычный 2 8 4 2 3 2" xfId="10047"/>
    <cellStyle name="Обычный 2 8 4 2 4" xfId="10048"/>
    <cellStyle name="Обычный 2 8 4 2 4 2" xfId="10049"/>
    <cellStyle name="Обычный 2 8 4 2 5" xfId="10050"/>
    <cellStyle name="Обычный 2 8 4 2_Карта сбора НВВ РЭ 1 полугодие" xfId="10051"/>
    <cellStyle name="Обычный 2 8 4 3" xfId="10052"/>
    <cellStyle name="Обычный 2 8 4 3 2" xfId="10053"/>
    <cellStyle name="Обычный 2 8 4 3 2 2" xfId="10054"/>
    <cellStyle name="Обычный 2 8 4 3 3" xfId="10055"/>
    <cellStyle name="Обычный 2 8 4 3 3 2" xfId="10056"/>
    <cellStyle name="Обычный 2 8 4 3 4" xfId="10057"/>
    <cellStyle name="Обычный 2 8 4 3_Карта сбора НВВ РЭ 1 полугодие" xfId="10058"/>
    <cellStyle name="Обычный 2 8 4 4" xfId="10059"/>
    <cellStyle name="Обычный 2 8 4 4 2" xfId="10060"/>
    <cellStyle name="Обычный 2 8 4 5" xfId="10061"/>
    <cellStyle name="Обычный 2 8 4 5 2" xfId="10062"/>
    <cellStyle name="Обычный 2 8 4 6" xfId="10063"/>
    <cellStyle name="Обычный 2 8 4_Карта сбора НВВ РЭ 1 полугодие" xfId="10064"/>
    <cellStyle name="Обычный 2 8 5" xfId="10065"/>
    <cellStyle name="Обычный 2 8 5 2" xfId="10066"/>
    <cellStyle name="Обычный 2 8 5 2 2" xfId="10067"/>
    <cellStyle name="Обычный 2 8 5 2 2 2" xfId="10068"/>
    <cellStyle name="Обычный 2 8 5 2 3" xfId="10069"/>
    <cellStyle name="Обычный 2 8 5 2 3 2" xfId="10070"/>
    <cellStyle name="Обычный 2 8 5 2 4" xfId="10071"/>
    <cellStyle name="Обычный 2 8 5 2_Карта сбора НВВ РЭ 1 полугодие" xfId="10072"/>
    <cellStyle name="Обычный 2 8 5 3" xfId="10073"/>
    <cellStyle name="Обычный 2 8 5 3 2" xfId="10074"/>
    <cellStyle name="Обычный 2 8 5 4" xfId="10075"/>
    <cellStyle name="Обычный 2 8 5 4 2" xfId="10076"/>
    <cellStyle name="Обычный 2 8 5 5" xfId="10077"/>
    <cellStyle name="Обычный 2 8 5_Карта сбора НВВ РЭ 1 полугодие" xfId="10078"/>
    <cellStyle name="Обычный 2 8 6" xfId="10079"/>
    <cellStyle name="Обычный 2 8 6 2" xfId="10080"/>
    <cellStyle name="Обычный 2 8 6 2 2" xfId="10081"/>
    <cellStyle name="Обычный 2 8 6 3" xfId="10082"/>
    <cellStyle name="Обычный 2 8 6 3 2" xfId="10083"/>
    <cellStyle name="Обычный 2 8 6 4" xfId="10084"/>
    <cellStyle name="Обычный 2 8 6_Карта сбора НВВ РЭ 1 полугодие" xfId="10085"/>
    <cellStyle name="Обычный 2 8 7" xfId="10086"/>
    <cellStyle name="Обычный 2 8 7 2" xfId="10087"/>
    <cellStyle name="Обычный 2 8 7 2 2" xfId="10088"/>
    <cellStyle name="Обычный 2 8 7 3" xfId="10089"/>
    <cellStyle name="Обычный 2 8 7 3 2" xfId="10090"/>
    <cellStyle name="Обычный 2 8 7 4" xfId="10091"/>
    <cellStyle name="Обычный 2 8 7_Карта сбора НВВ РЭ 1 полугодие" xfId="10092"/>
    <cellStyle name="Обычный 2 8 8" xfId="10093"/>
    <cellStyle name="Обычный 2 8 8 2" xfId="10094"/>
    <cellStyle name="Обычный 2 8 8 2 2" xfId="10095"/>
    <cellStyle name="Обычный 2 8 8 3" xfId="10096"/>
    <cellStyle name="Обычный 2 8 8 3 2" xfId="10097"/>
    <cellStyle name="Обычный 2 8 8 4" xfId="10098"/>
    <cellStyle name="Обычный 2 8 8_Карта сбора НВВ РЭ 1 полугодие" xfId="10099"/>
    <cellStyle name="Обычный 2 8 9" xfId="10100"/>
    <cellStyle name="Обычный 2 8_2. Приложение Доп материалы согласованияБП_БП" xfId="10101"/>
    <cellStyle name="Обычный 2 9" xfId="10102"/>
    <cellStyle name="Обычный 2 9 2" xfId="10103"/>
    <cellStyle name="Обычный 2 9 2 2" xfId="10104"/>
    <cellStyle name="Обычный 2 9 2 2 2" xfId="10105"/>
    <cellStyle name="Обычный 2 9 2 2 2 2" xfId="10106"/>
    <cellStyle name="Обычный 2 9 2 2 2 2 2" xfId="10107"/>
    <cellStyle name="Обычный 2 9 2 2 2 2 2 2" xfId="10108"/>
    <cellStyle name="Обычный 2 9 2 2 2 2 3" xfId="10109"/>
    <cellStyle name="Обычный 2 9 2 2 2 2 3 2" xfId="10110"/>
    <cellStyle name="Обычный 2 9 2 2 2 2 4" xfId="10111"/>
    <cellStyle name="Обычный 2 9 2 2 2 2_Карта сбора НВВ РЭ 1 полугодие" xfId="10112"/>
    <cellStyle name="Обычный 2 9 2 2 2 3" xfId="10113"/>
    <cellStyle name="Обычный 2 9 2 2 2 3 2" xfId="10114"/>
    <cellStyle name="Обычный 2 9 2 2 2 4" xfId="10115"/>
    <cellStyle name="Обычный 2 9 2 2 2 4 2" xfId="10116"/>
    <cellStyle name="Обычный 2 9 2 2 2 5" xfId="10117"/>
    <cellStyle name="Обычный 2 9 2 2 2_Карта сбора НВВ РЭ 1 полугодие" xfId="10118"/>
    <cellStyle name="Обычный 2 9 2 2 3" xfId="10119"/>
    <cellStyle name="Обычный 2 9 2 2 3 2" xfId="10120"/>
    <cellStyle name="Обычный 2 9 2 2 3 2 2" xfId="10121"/>
    <cellStyle name="Обычный 2 9 2 2 3 3" xfId="10122"/>
    <cellStyle name="Обычный 2 9 2 2 3 3 2" xfId="10123"/>
    <cellStyle name="Обычный 2 9 2 2 3 4" xfId="10124"/>
    <cellStyle name="Обычный 2 9 2 2 3_Карта сбора НВВ РЭ 1 полугодие" xfId="10125"/>
    <cellStyle name="Обычный 2 9 2 2 4" xfId="10126"/>
    <cellStyle name="Обычный 2 9 2 2 4 2" xfId="10127"/>
    <cellStyle name="Обычный 2 9 2 2 5" xfId="10128"/>
    <cellStyle name="Обычный 2 9 2 2 5 2" xfId="10129"/>
    <cellStyle name="Обычный 2 9 2 2 6" xfId="10130"/>
    <cellStyle name="Обычный 2 9 2 2_Карта сбора НВВ РЭ 1 полугодие" xfId="10131"/>
    <cellStyle name="Обычный 2 9 2 3" xfId="10132"/>
    <cellStyle name="Обычный 2 9 2 3 2" xfId="10133"/>
    <cellStyle name="Обычный 2 9 2 3 2 2" xfId="10134"/>
    <cellStyle name="Обычный 2 9 2 3 2 2 2" xfId="10135"/>
    <cellStyle name="Обычный 2 9 2 3 2 2 2 2" xfId="10136"/>
    <cellStyle name="Обычный 2 9 2 3 2 2 3" xfId="10137"/>
    <cellStyle name="Обычный 2 9 2 3 2 2 3 2" xfId="10138"/>
    <cellStyle name="Обычный 2 9 2 3 2 2 4" xfId="10139"/>
    <cellStyle name="Обычный 2 9 2 3 2 2_Карта сбора НВВ РЭ 1 полугодие" xfId="10140"/>
    <cellStyle name="Обычный 2 9 2 3 2 3" xfId="10141"/>
    <cellStyle name="Обычный 2 9 2 3 2 3 2" xfId="10142"/>
    <cellStyle name="Обычный 2 9 2 3 2 4" xfId="10143"/>
    <cellStyle name="Обычный 2 9 2 3 2 4 2" xfId="10144"/>
    <cellStyle name="Обычный 2 9 2 3 2 5" xfId="10145"/>
    <cellStyle name="Обычный 2 9 2 3 2_Карта сбора НВВ РЭ 1 полугодие" xfId="10146"/>
    <cellStyle name="Обычный 2 9 2 3 3" xfId="10147"/>
    <cellStyle name="Обычный 2 9 2 3 3 2" xfId="10148"/>
    <cellStyle name="Обычный 2 9 2 3 3 2 2" xfId="10149"/>
    <cellStyle name="Обычный 2 9 2 3 3 3" xfId="10150"/>
    <cellStyle name="Обычный 2 9 2 3 3 3 2" xfId="10151"/>
    <cellStyle name="Обычный 2 9 2 3 3 4" xfId="10152"/>
    <cellStyle name="Обычный 2 9 2 3 3_Карта сбора НВВ РЭ 1 полугодие" xfId="10153"/>
    <cellStyle name="Обычный 2 9 2 3 4" xfId="10154"/>
    <cellStyle name="Обычный 2 9 2 3 4 2" xfId="10155"/>
    <cellStyle name="Обычный 2 9 2 3 5" xfId="10156"/>
    <cellStyle name="Обычный 2 9 2 3 5 2" xfId="10157"/>
    <cellStyle name="Обычный 2 9 2 3 6" xfId="10158"/>
    <cellStyle name="Обычный 2 9 2 3_Карта сбора НВВ РЭ 1 полугодие" xfId="10159"/>
    <cellStyle name="Обычный 2 9 2 4" xfId="10160"/>
    <cellStyle name="Обычный 2 9 2 4 2" xfId="10161"/>
    <cellStyle name="Обычный 2 9 2 4 2 2" xfId="10162"/>
    <cellStyle name="Обычный 2 9 2 4 2 2 2" xfId="10163"/>
    <cellStyle name="Обычный 2 9 2 4 2 3" xfId="10164"/>
    <cellStyle name="Обычный 2 9 2 4 2 3 2" xfId="10165"/>
    <cellStyle name="Обычный 2 9 2 4 2 4" xfId="10166"/>
    <cellStyle name="Обычный 2 9 2 4 2_Карта сбора НВВ РЭ 1 полугодие" xfId="10167"/>
    <cellStyle name="Обычный 2 9 2 4 3" xfId="10168"/>
    <cellStyle name="Обычный 2 9 2 4 3 2" xfId="10169"/>
    <cellStyle name="Обычный 2 9 2 4 4" xfId="10170"/>
    <cellStyle name="Обычный 2 9 2 4 4 2" xfId="10171"/>
    <cellStyle name="Обычный 2 9 2 4 5" xfId="10172"/>
    <cellStyle name="Обычный 2 9 2 4_Карта сбора НВВ РЭ 1 полугодие" xfId="10173"/>
    <cellStyle name="Обычный 2 9 2 5" xfId="10174"/>
    <cellStyle name="Обычный 2 9 2 5 2" xfId="10175"/>
    <cellStyle name="Обычный 2 9 2 5 2 2" xfId="10176"/>
    <cellStyle name="Обычный 2 9 2 5 3" xfId="10177"/>
    <cellStyle name="Обычный 2 9 2 5 3 2" xfId="10178"/>
    <cellStyle name="Обычный 2 9 2 5 4" xfId="10179"/>
    <cellStyle name="Обычный 2 9 2 5_Карта сбора НВВ РЭ 1 полугодие" xfId="10180"/>
    <cellStyle name="Обычный 2 9 2 6" xfId="10181"/>
    <cellStyle name="Обычный 2 9 2 6 2" xfId="10182"/>
    <cellStyle name="Обычный 2 9 2 7" xfId="10183"/>
    <cellStyle name="Обычный 2 9 2 7 2" xfId="10184"/>
    <cellStyle name="Обычный 2 9 2 8" xfId="10185"/>
    <cellStyle name="Обычный 2 9 2_Карта сбора НВВ РЭ 1 полугодие" xfId="10186"/>
    <cellStyle name="Обычный 2 9 3" xfId="10187"/>
    <cellStyle name="Обычный 2 9 3 2" xfId="10188"/>
    <cellStyle name="Обычный 2 9 3 2 2" xfId="10189"/>
    <cellStyle name="Обычный 2 9 3 2 2 2" xfId="10190"/>
    <cellStyle name="Обычный 2 9 3 2 2 2 2" xfId="10191"/>
    <cellStyle name="Обычный 2 9 3 2 2 3" xfId="10192"/>
    <cellStyle name="Обычный 2 9 3 2 2 3 2" xfId="10193"/>
    <cellStyle name="Обычный 2 9 3 2 2 4" xfId="10194"/>
    <cellStyle name="Обычный 2 9 3 2 2_Карта сбора НВВ РЭ 1 полугодие" xfId="10195"/>
    <cellStyle name="Обычный 2 9 3 2 3" xfId="10196"/>
    <cellStyle name="Обычный 2 9 3 2 3 2" xfId="10197"/>
    <cellStyle name="Обычный 2 9 3 2 4" xfId="10198"/>
    <cellStyle name="Обычный 2 9 3 2 4 2" xfId="10199"/>
    <cellStyle name="Обычный 2 9 3 2 5" xfId="10200"/>
    <cellStyle name="Обычный 2 9 3 2_Карта сбора НВВ РЭ 1 полугодие" xfId="10201"/>
    <cellStyle name="Обычный 2 9 3 3" xfId="10202"/>
    <cellStyle name="Обычный 2 9 3 3 2" xfId="10203"/>
    <cellStyle name="Обычный 2 9 3 3 2 2" xfId="10204"/>
    <cellStyle name="Обычный 2 9 3 3 3" xfId="10205"/>
    <cellStyle name="Обычный 2 9 3 3 3 2" xfId="10206"/>
    <cellStyle name="Обычный 2 9 3 3 4" xfId="10207"/>
    <cellStyle name="Обычный 2 9 3 3_Карта сбора НВВ РЭ 1 полугодие" xfId="10208"/>
    <cellStyle name="Обычный 2 9 3 4" xfId="10209"/>
    <cellStyle name="Обычный 2 9 3 4 2" xfId="10210"/>
    <cellStyle name="Обычный 2 9 3 5" xfId="10211"/>
    <cellStyle name="Обычный 2 9 3 5 2" xfId="10212"/>
    <cellStyle name="Обычный 2 9 3 6" xfId="10213"/>
    <cellStyle name="Обычный 2 9 3_Карта сбора НВВ РЭ 1 полугодие" xfId="10214"/>
    <cellStyle name="Обычный 2 9 4" xfId="10215"/>
    <cellStyle name="Обычный 2 9 4 2" xfId="10216"/>
    <cellStyle name="Обычный 2 9 4 2 2" xfId="10217"/>
    <cellStyle name="Обычный 2 9 4 2 2 2" xfId="10218"/>
    <cellStyle name="Обычный 2 9 4 2 2 2 2" xfId="10219"/>
    <cellStyle name="Обычный 2 9 4 2 2 3" xfId="10220"/>
    <cellStyle name="Обычный 2 9 4 2 2 3 2" xfId="10221"/>
    <cellStyle name="Обычный 2 9 4 2 2 4" xfId="10222"/>
    <cellStyle name="Обычный 2 9 4 2 2_Карта сбора НВВ РЭ 1 полугодие" xfId="10223"/>
    <cellStyle name="Обычный 2 9 4 2 3" xfId="10224"/>
    <cellStyle name="Обычный 2 9 4 2 3 2" xfId="10225"/>
    <cellStyle name="Обычный 2 9 4 2 4" xfId="10226"/>
    <cellStyle name="Обычный 2 9 4 2 4 2" xfId="10227"/>
    <cellStyle name="Обычный 2 9 4 2 5" xfId="10228"/>
    <cellStyle name="Обычный 2 9 4 2_Карта сбора НВВ РЭ 1 полугодие" xfId="10229"/>
    <cellStyle name="Обычный 2 9 4 3" xfId="10230"/>
    <cellStyle name="Обычный 2 9 4 3 2" xfId="10231"/>
    <cellStyle name="Обычный 2 9 4 3 2 2" xfId="10232"/>
    <cellStyle name="Обычный 2 9 4 3 3" xfId="10233"/>
    <cellStyle name="Обычный 2 9 4 3 3 2" xfId="10234"/>
    <cellStyle name="Обычный 2 9 4 3 4" xfId="10235"/>
    <cellStyle name="Обычный 2 9 4 3_Карта сбора НВВ РЭ 1 полугодие" xfId="10236"/>
    <cellStyle name="Обычный 2 9 4 4" xfId="10237"/>
    <cellStyle name="Обычный 2 9 4 4 2" xfId="10238"/>
    <cellStyle name="Обычный 2 9 4 5" xfId="10239"/>
    <cellStyle name="Обычный 2 9 4 5 2" xfId="10240"/>
    <cellStyle name="Обычный 2 9 4 6" xfId="10241"/>
    <cellStyle name="Обычный 2 9 4_Карта сбора НВВ РЭ 1 полугодие" xfId="10242"/>
    <cellStyle name="Обычный 2 9 5" xfId="10243"/>
    <cellStyle name="Обычный 2 9 5 2" xfId="10244"/>
    <cellStyle name="Обычный 2 9 5 2 2" xfId="10245"/>
    <cellStyle name="Обычный 2 9 5 2 2 2" xfId="10246"/>
    <cellStyle name="Обычный 2 9 5 2 3" xfId="10247"/>
    <cellStyle name="Обычный 2 9 5 2 3 2" xfId="10248"/>
    <cellStyle name="Обычный 2 9 5 2 4" xfId="10249"/>
    <cellStyle name="Обычный 2 9 5 2_Карта сбора НВВ РЭ 1 полугодие" xfId="10250"/>
    <cellStyle name="Обычный 2 9 5 3" xfId="10251"/>
    <cellStyle name="Обычный 2 9 5 3 2" xfId="10252"/>
    <cellStyle name="Обычный 2 9 5 4" xfId="10253"/>
    <cellStyle name="Обычный 2 9 5 4 2" xfId="10254"/>
    <cellStyle name="Обычный 2 9 5 5" xfId="10255"/>
    <cellStyle name="Обычный 2 9 5_Карта сбора НВВ РЭ 1 полугодие" xfId="10256"/>
    <cellStyle name="Обычный 2 9 6" xfId="10257"/>
    <cellStyle name="Обычный 2 9 6 2" xfId="10258"/>
    <cellStyle name="Обычный 2 9 6 2 2" xfId="10259"/>
    <cellStyle name="Обычный 2 9 6 3" xfId="10260"/>
    <cellStyle name="Обычный 2 9 6 3 2" xfId="10261"/>
    <cellStyle name="Обычный 2 9 6 4" xfId="10262"/>
    <cellStyle name="Обычный 2 9 6_Карта сбора НВВ РЭ 1 полугодие" xfId="10263"/>
    <cellStyle name="Обычный 2 9 7" xfId="10264"/>
    <cellStyle name="Обычный 2 9 7 2" xfId="10265"/>
    <cellStyle name="Обычный 2 9 7 2 2" xfId="10266"/>
    <cellStyle name="Обычный 2 9 7 3" xfId="10267"/>
    <cellStyle name="Обычный 2 9 7 3 2" xfId="10268"/>
    <cellStyle name="Обычный 2 9 7 4" xfId="10269"/>
    <cellStyle name="Обычный 2 9 7_Карта сбора НВВ РЭ 1 полугодие" xfId="10270"/>
    <cellStyle name="Обычный 2 9 8" xfId="10271"/>
    <cellStyle name="Обычный 2 9 8 2" xfId="10272"/>
    <cellStyle name="Обычный 2 9 8 2 2" xfId="10273"/>
    <cellStyle name="Обычный 2 9 8 3" xfId="10274"/>
    <cellStyle name="Обычный 2 9 8 3 2" xfId="10275"/>
    <cellStyle name="Обычный 2 9 8 4" xfId="10276"/>
    <cellStyle name="Обычный 2 9 8_Карта сбора НВВ РЭ 1 полугодие" xfId="10277"/>
    <cellStyle name="Обычный 2 9 9" xfId="10278"/>
    <cellStyle name="Обычный 2 9_2. Приложение Доп материалы согласованияБП_БП" xfId="10279"/>
    <cellStyle name="Обычный 2_07_Отчеты_ПУИ_ВСЕ" xfId="10280"/>
    <cellStyle name="Обычный 20" xfId="10281"/>
    <cellStyle name="Обычный 20 2" xfId="10282"/>
    <cellStyle name="Обычный 20 2 2" xfId="10283"/>
    <cellStyle name="Обычный 20 2 2 2" xfId="10284"/>
    <cellStyle name="Обычный 20 2 3" xfId="10285"/>
    <cellStyle name="Обычный 20 2 3 2" xfId="10286"/>
    <cellStyle name="Обычный 20 2 4" xfId="10287"/>
    <cellStyle name="Обычный 20 2_Карта сбора НВВ РЭ 1 полугодие" xfId="10288"/>
    <cellStyle name="Обычный 20 3" xfId="10289"/>
    <cellStyle name="Обычный 20 3 2" xfId="10290"/>
    <cellStyle name="Обычный 20 4" xfId="10291"/>
    <cellStyle name="Обычный 21" xfId="10292"/>
    <cellStyle name="Обычный 21 2" xfId="10293"/>
    <cellStyle name="Обычный 21 3" xfId="10294"/>
    <cellStyle name="Обычный 21 3 2" xfId="10295"/>
    <cellStyle name="Обычный 21 3 2 2" xfId="10296"/>
    <cellStyle name="Обычный 21 3 3" xfId="10297"/>
    <cellStyle name="Обычный 21 3 3 2" xfId="10298"/>
    <cellStyle name="Обычный 21 3 4" xfId="10299"/>
    <cellStyle name="Обычный 21 3_Карта сбора НВВ РЭ 1 полугодие" xfId="10300"/>
    <cellStyle name="Обычный 22" xfId="10301"/>
    <cellStyle name="Обычный 22 2" xfId="10302"/>
    <cellStyle name="Обычный 23" xfId="10303"/>
    <cellStyle name="Обычный 23 2" xfId="10304"/>
    <cellStyle name="Обычный 24" xfId="10305"/>
    <cellStyle name="Обычный 24 2" xfId="10306"/>
    <cellStyle name="Обычный 25" xfId="10307"/>
    <cellStyle name="Обычный 25 2" xfId="10308"/>
    <cellStyle name="Обычный 25 2 2" xfId="10309"/>
    <cellStyle name="Обычный 25 3" xfId="10310"/>
    <cellStyle name="Обычный 25 3 2" xfId="10311"/>
    <cellStyle name="Обычный 25 4" xfId="10312"/>
    <cellStyle name="Обычный 25_Карта сбора НВВ РЭ 1 полугодие" xfId="10313"/>
    <cellStyle name="Обычный 26" xfId="10314"/>
    <cellStyle name="Обычный 26 2" xfId="10315"/>
    <cellStyle name="Обычный 26 2 2" xfId="10316"/>
    <cellStyle name="Обычный 26 3" xfId="10317"/>
    <cellStyle name="Обычный 26 3 2" xfId="10318"/>
    <cellStyle name="Обычный 26 4" xfId="10319"/>
    <cellStyle name="Обычный 26_Карта сбора НВВ РЭ 1 полугодие" xfId="10320"/>
    <cellStyle name="Обычный 27" xfId="10321"/>
    <cellStyle name="Обычный 27 2" xfId="10322"/>
    <cellStyle name="Обычный 28" xfId="10323"/>
    <cellStyle name="Обычный 28 2" xfId="10324"/>
    <cellStyle name="Обычный 29" xfId="10325"/>
    <cellStyle name="Обычный 29 2" xfId="10326"/>
    <cellStyle name="Обычный 3" xfId="10327"/>
    <cellStyle name="Обычный 3 10" xfId="10328"/>
    <cellStyle name="Обычный 3 10 10" xfId="10329"/>
    <cellStyle name="Обычный 3 10 10 2" xfId="10330"/>
    <cellStyle name="Обычный 3 10 11" xfId="10331"/>
    <cellStyle name="Обычный 3 10 11 2" xfId="10332"/>
    <cellStyle name="Обычный 3 10 12" xfId="10333"/>
    <cellStyle name="Обычный 3 10 12 2" xfId="10334"/>
    <cellStyle name="Обычный 3 10 13" xfId="10335"/>
    <cellStyle name="Обычный 3 10 13 2" xfId="10336"/>
    <cellStyle name="Обычный 3 10 14" xfId="10337"/>
    <cellStyle name="Обычный 3 10 14 2" xfId="10338"/>
    <cellStyle name="Обычный 3 10 15" xfId="10339"/>
    <cellStyle name="Обычный 3 10 15 2" xfId="10340"/>
    <cellStyle name="Обычный 3 10 16" xfId="10341"/>
    <cellStyle name="Обычный 3 10 16 2" xfId="10342"/>
    <cellStyle name="Обычный 3 10 17" xfId="10343"/>
    <cellStyle name="Обычный 3 10 2" xfId="10344"/>
    <cellStyle name="Обычный 3 10 2 2" xfId="10345"/>
    <cellStyle name="Обычный 3 10 3" xfId="10346"/>
    <cellStyle name="Обычный 3 10 3 2" xfId="10347"/>
    <cellStyle name="Обычный 3 10 4" xfId="10348"/>
    <cellStyle name="Обычный 3 10 4 2" xfId="10349"/>
    <cellStyle name="Обычный 3 10 5" xfId="10350"/>
    <cellStyle name="Обычный 3 10 5 2" xfId="10351"/>
    <cellStyle name="Обычный 3 10 6" xfId="10352"/>
    <cellStyle name="Обычный 3 10 6 2" xfId="10353"/>
    <cellStyle name="Обычный 3 10 7" xfId="10354"/>
    <cellStyle name="Обычный 3 10 7 2" xfId="10355"/>
    <cellStyle name="Обычный 3 10 8" xfId="10356"/>
    <cellStyle name="Обычный 3 10 8 2" xfId="10357"/>
    <cellStyle name="Обычный 3 10 9" xfId="10358"/>
    <cellStyle name="Обычный 3 10 9 2" xfId="10359"/>
    <cellStyle name="Обычный 3 11" xfId="10360"/>
    <cellStyle name="Обычный 3 11 10" xfId="10361"/>
    <cellStyle name="Обычный 3 11 10 2" xfId="10362"/>
    <cellStyle name="Обычный 3 11 11" xfId="10363"/>
    <cellStyle name="Обычный 3 11 11 2" xfId="10364"/>
    <cellStyle name="Обычный 3 11 12" xfId="10365"/>
    <cellStyle name="Обычный 3 11 12 2" xfId="10366"/>
    <cellStyle name="Обычный 3 11 13" xfId="10367"/>
    <cellStyle name="Обычный 3 11 13 2" xfId="10368"/>
    <cellStyle name="Обычный 3 11 14" xfId="10369"/>
    <cellStyle name="Обычный 3 11 14 2" xfId="10370"/>
    <cellStyle name="Обычный 3 11 15" xfId="10371"/>
    <cellStyle name="Обычный 3 11 15 2" xfId="10372"/>
    <cellStyle name="Обычный 3 11 16" xfId="10373"/>
    <cellStyle name="Обычный 3 11 16 2" xfId="10374"/>
    <cellStyle name="Обычный 3 11 17" xfId="10375"/>
    <cellStyle name="Обычный 3 11 2" xfId="10376"/>
    <cellStyle name="Обычный 3 11 2 2" xfId="10377"/>
    <cellStyle name="Обычный 3 11 3" xfId="10378"/>
    <cellStyle name="Обычный 3 11 3 2" xfId="10379"/>
    <cellStyle name="Обычный 3 11 4" xfId="10380"/>
    <cellStyle name="Обычный 3 11 4 2" xfId="10381"/>
    <cellStyle name="Обычный 3 11 5" xfId="10382"/>
    <cellStyle name="Обычный 3 11 5 2" xfId="10383"/>
    <cellStyle name="Обычный 3 11 6" xfId="10384"/>
    <cellStyle name="Обычный 3 11 6 2" xfId="10385"/>
    <cellStyle name="Обычный 3 11 7" xfId="10386"/>
    <cellStyle name="Обычный 3 11 7 2" xfId="10387"/>
    <cellStyle name="Обычный 3 11 8" xfId="10388"/>
    <cellStyle name="Обычный 3 11 8 2" xfId="10389"/>
    <cellStyle name="Обычный 3 11 9" xfId="10390"/>
    <cellStyle name="Обычный 3 11 9 2" xfId="10391"/>
    <cellStyle name="Обычный 3 12" xfId="10392"/>
    <cellStyle name="Обычный 3 12 10" xfId="10393"/>
    <cellStyle name="Обычный 3 12 10 2" xfId="10394"/>
    <cellStyle name="Обычный 3 12 11" xfId="10395"/>
    <cellStyle name="Обычный 3 12 11 2" xfId="10396"/>
    <cellStyle name="Обычный 3 12 12" xfId="10397"/>
    <cellStyle name="Обычный 3 12 12 2" xfId="10398"/>
    <cellStyle name="Обычный 3 12 13" xfId="10399"/>
    <cellStyle name="Обычный 3 12 13 2" xfId="10400"/>
    <cellStyle name="Обычный 3 12 14" xfId="10401"/>
    <cellStyle name="Обычный 3 12 14 2" xfId="10402"/>
    <cellStyle name="Обычный 3 12 15" xfId="10403"/>
    <cellStyle name="Обычный 3 12 15 2" xfId="10404"/>
    <cellStyle name="Обычный 3 12 16" xfId="10405"/>
    <cellStyle name="Обычный 3 12 16 2" xfId="10406"/>
    <cellStyle name="Обычный 3 12 17" xfId="10407"/>
    <cellStyle name="Обычный 3 12 2" xfId="10408"/>
    <cellStyle name="Обычный 3 12 2 2" xfId="10409"/>
    <cellStyle name="Обычный 3 12 3" xfId="10410"/>
    <cellStyle name="Обычный 3 12 3 2" xfId="10411"/>
    <cellStyle name="Обычный 3 12 4" xfId="10412"/>
    <cellStyle name="Обычный 3 12 4 2" xfId="10413"/>
    <cellStyle name="Обычный 3 12 5" xfId="10414"/>
    <cellStyle name="Обычный 3 12 5 2" xfId="10415"/>
    <cellStyle name="Обычный 3 12 6" xfId="10416"/>
    <cellStyle name="Обычный 3 12 6 2" xfId="10417"/>
    <cellStyle name="Обычный 3 12 7" xfId="10418"/>
    <cellStyle name="Обычный 3 12 7 2" xfId="10419"/>
    <cellStyle name="Обычный 3 12 8" xfId="10420"/>
    <cellStyle name="Обычный 3 12 8 2" xfId="10421"/>
    <cellStyle name="Обычный 3 12 9" xfId="10422"/>
    <cellStyle name="Обычный 3 12 9 2" xfId="10423"/>
    <cellStyle name="Обычный 3 13" xfId="10424"/>
    <cellStyle name="Обычный 3 13 10" xfId="10425"/>
    <cellStyle name="Обычный 3 13 10 2" xfId="10426"/>
    <cellStyle name="Обычный 3 13 11" xfId="10427"/>
    <cellStyle name="Обычный 3 13 11 2" xfId="10428"/>
    <cellStyle name="Обычный 3 13 12" xfId="10429"/>
    <cellStyle name="Обычный 3 13 12 2" xfId="10430"/>
    <cellStyle name="Обычный 3 13 13" xfId="10431"/>
    <cellStyle name="Обычный 3 13 13 2" xfId="10432"/>
    <cellStyle name="Обычный 3 13 14" xfId="10433"/>
    <cellStyle name="Обычный 3 13 14 2" xfId="10434"/>
    <cellStyle name="Обычный 3 13 15" xfId="10435"/>
    <cellStyle name="Обычный 3 13 15 2" xfId="10436"/>
    <cellStyle name="Обычный 3 13 16" xfId="10437"/>
    <cellStyle name="Обычный 3 13 16 2" xfId="10438"/>
    <cellStyle name="Обычный 3 13 17" xfId="10439"/>
    <cellStyle name="Обычный 3 13 2" xfId="10440"/>
    <cellStyle name="Обычный 3 13 2 2" xfId="10441"/>
    <cellStyle name="Обычный 3 13 3" xfId="10442"/>
    <cellStyle name="Обычный 3 13 3 2" xfId="10443"/>
    <cellStyle name="Обычный 3 13 4" xfId="10444"/>
    <cellStyle name="Обычный 3 13 4 2" xfId="10445"/>
    <cellStyle name="Обычный 3 13 5" xfId="10446"/>
    <cellStyle name="Обычный 3 13 5 2" xfId="10447"/>
    <cellStyle name="Обычный 3 13 6" xfId="10448"/>
    <cellStyle name="Обычный 3 13 6 2" xfId="10449"/>
    <cellStyle name="Обычный 3 13 7" xfId="10450"/>
    <cellStyle name="Обычный 3 13 7 2" xfId="10451"/>
    <cellStyle name="Обычный 3 13 8" xfId="10452"/>
    <cellStyle name="Обычный 3 13 8 2" xfId="10453"/>
    <cellStyle name="Обычный 3 13 9" xfId="10454"/>
    <cellStyle name="Обычный 3 13 9 2" xfId="10455"/>
    <cellStyle name="Обычный 3 14" xfId="10456"/>
    <cellStyle name="Обычный 3 14 10" xfId="10457"/>
    <cellStyle name="Обычный 3 14 10 2" xfId="10458"/>
    <cellStyle name="Обычный 3 14 11" xfId="10459"/>
    <cellStyle name="Обычный 3 14 11 2" xfId="10460"/>
    <cellStyle name="Обычный 3 14 12" xfId="10461"/>
    <cellStyle name="Обычный 3 14 12 2" xfId="10462"/>
    <cellStyle name="Обычный 3 14 13" xfId="10463"/>
    <cellStyle name="Обычный 3 14 13 2" xfId="10464"/>
    <cellStyle name="Обычный 3 14 14" xfId="10465"/>
    <cellStyle name="Обычный 3 14 14 2" xfId="10466"/>
    <cellStyle name="Обычный 3 14 15" xfId="10467"/>
    <cellStyle name="Обычный 3 14 15 2" xfId="10468"/>
    <cellStyle name="Обычный 3 14 16" xfId="10469"/>
    <cellStyle name="Обычный 3 14 16 2" xfId="10470"/>
    <cellStyle name="Обычный 3 14 17" xfId="10471"/>
    <cellStyle name="Обычный 3 14 2" xfId="10472"/>
    <cellStyle name="Обычный 3 14 2 2" xfId="10473"/>
    <cellStyle name="Обычный 3 14 3" xfId="10474"/>
    <cellStyle name="Обычный 3 14 3 2" xfId="10475"/>
    <cellStyle name="Обычный 3 14 4" xfId="10476"/>
    <cellStyle name="Обычный 3 14 4 2" xfId="10477"/>
    <cellStyle name="Обычный 3 14 5" xfId="10478"/>
    <cellStyle name="Обычный 3 14 5 2" xfId="10479"/>
    <cellStyle name="Обычный 3 14 6" xfId="10480"/>
    <cellStyle name="Обычный 3 14 6 2" xfId="10481"/>
    <cellStyle name="Обычный 3 14 7" xfId="10482"/>
    <cellStyle name="Обычный 3 14 7 2" xfId="10483"/>
    <cellStyle name="Обычный 3 14 8" xfId="10484"/>
    <cellStyle name="Обычный 3 14 8 2" xfId="10485"/>
    <cellStyle name="Обычный 3 14 9" xfId="10486"/>
    <cellStyle name="Обычный 3 14 9 2" xfId="10487"/>
    <cellStyle name="Обычный 3 15" xfId="10488"/>
    <cellStyle name="Обычный 3 15 2" xfId="10489"/>
    <cellStyle name="Обычный 3 16" xfId="10490"/>
    <cellStyle name="Обычный 3 16 2" xfId="10491"/>
    <cellStyle name="Обычный 3 17" xfId="10492"/>
    <cellStyle name="Обычный 3 17 2" xfId="10493"/>
    <cellStyle name="Обычный 3 18" xfId="10494"/>
    <cellStyle name="Обычный 3 18 2" xfId="10495"/>
    <cellStyle name="Обычный 3 19" xfId="10496"/>
    <cellStyle name="Обычный 3 19 2" xfId="10497"/>
    <cellStyle name="Обычный 3 2" xfId="10498"/>
    <cellStyle name="Обычный 3 2 2" xfId="10499"/>
    <cellStyle name="Обычный 3 2 2 2" xfId="10500"/>
    <cellStyle name="Обычный 3 2 2 2 2" xfId="10501"/>
    <cellStyle name="Обычный 3 2 2 2 2 2" xfId="10502"/>
    <cellStyle name="Обычный 3 2 2 2 2 2 2" xfId="10503"/>
    <cellStyle name="Обычный 3 2 2 2 2 2 2 2" xfId="10504"/>
    <cellStyle name="Обычный 3 2 2 2 2 2 3" xfId="10505"/>
    <cellStyle name="Обычный 3 2 2 2 2 2 3 2" xfId="10506"/>
    <cellStyle name="Обычный 3 2 2 2 2 2 4" xfId="10507"/>
    <cellStyle name="Обычный 3 2 2 2 2 2_Карта сбора НВВ РЭ 1 полугодие" xfId="10508"/>
    <cellStyle name="Обычный 3 2 2 2 2 3" xfId="10509"/>
    <cellStyle name="Обычный 3 2 2 2 2 3 2" xfId="10510"/>
    <cellStyle name="Обычный 3 2 2 2 2 4" xfId="10511"/>
    <cellStyle name="Обычный 3 2 2 2 2 4 2" xfId="10512"/>
    <cellStyle name="Обычный 3 2 2 2 2 5" xfId="10513"/>
    <cellStyle name="Обычный 3 2 2 2 2_Карта сбора НВВ РЭ 1 полугодие" xfId="10514"/>
    <cellStyle name="Обычный 3 2 2 2 3" xfId="10515"/>
    <cellStyle name="Обычный 3 2 2 2 3 2" xfId="10516"/>
    <cellStyle name="Обычный 3 2 2 2 3 2 2" xfId="10517"/>
    <cellStyle name="Обычный 3 2 2 2 3 3" xfId="10518"/>
    <cellStyle name="Обычный 3 2 2 2 3 3 2" xfId="10519"/>
    <cellStyle name="Обычный 3 2 2 2 3 4" xfId="10520"/>
    <cellStyle name="Обычный 3 2 2 2 3_Карта сбора НВВ РЭ 1 полугодие" xfId="10521"/>
    <cellStyle name="Обычный 3 2 2 2 4" xfId="10522"/>
    <cellStyle name="Обычный 3 2 2 2 4 2" xfId="10523"/>
    <cellStyle name="Обычный 3 2 2 2 5" xfId="10524"/>
    <cellStyle name="Обычный 3 2 2 2 5 2" xfId="10525"/>
    <cellStyle name="Обычный 3 2 2 2 6" xfId="10526"/>
    <cellStyle name="Обычный 3 2 2 2_Карта сбора НВВ РЭ 1 полугодие" xfId="10527"/>
    <cellStyle name="Обычный 3 2 2 3" xfId="10528"/>
    <cellStyle name="Обычный 3 2 2 3 2" xfId="10529"/>
    <cellStyle name="Обычный 3 2 2 3 2 2" xfId="10530"/>
    <cellStyle name="Обычный 3 2 2 3 2 2 2" xfId="10531"/>
    <cellStyle name="Обычный 3 2 2 3 2 2 2 2" xfId="10532"/>
    <cellStyle name="Обычный 3 2 2 3 2 2 3" xfId="10533"/>
    <cellStyle name="Обычный 3 2 2 3 2 2 3 2" xfId="10534"/>
    <cellStyle name="Обычный 3 2 2 3 2 2 4" xfId="10535"/>
    <cellStyle name="Обычный 3 2 2 3 2 2_Карта сбора НВВ РЭ 1 полугодие" xfId="10536"/>
    <cellStyle name="Обычный 3 2 2 3 2 3" xfId="10537"/>
    <cellStyle name="Обычный 3 2 2 3 2 3 2" xfId="10538"/>
    <cellStyle name="Обычный 3 2 2 3 2 4" xfId="10539"/>
    <cellStyle name="Обычный 3 2 2 3 2 4 2" xfId="10540"/>
    <cellStyle name="Обычный 3 2 2 3 2 5" xfId="10541"/>
    <cellStyle name="Обычный 3 2 2 3 2_Карта сбора НВВ РЭ 1 полугодие" xfId="10542"/>
    <cellStyle name="Обычный 3 2 2 3 3" xfId="10543"/>
    <cellStyle name="Обычный 3 2 2 3 3 2" xfId="10544"/>
    <cellStyle name="Обычный 3 2 2 3 3 2 2" xfId="10545"/>
    <cellStyle name="Обычный 3 2 2 3 3 3" xfId="10546"/>
    <cellStyle name="Обычный 3 2 2 3 3 3 2" xfId="10547"/>
    <cellStyle name="Обычный 3 2 2 3 3 4" xfId="10548"/>
    <cellStyle name="Обычный 3 2 2 3 3_Карта сбора НВВ РЭ 1 полугодие" xfId="10549"/>
    <cellStyle name="Обычный 3 2 2 3 4" xfId="10550"/>
    <cellStyle name="Обычный 3 2 2 3 4 2" xfId="10551"/>
    <cellStyle name="Обычный 3 2 2 3 5" xfId="10552"/>
    <cellStyle name="Обычный 3 2 2 3 5 2" xfId="10553"/>
    <cellStyle name="Обычный 3 2 2 3 6" xfId="10554"/>
    <cellStyle name="Обычный 3 2 2 3_Карта сбора НВВ РЭ 1 полугодие" xfId="10555"/>
    <cellStyle name="Обычный 3 2 2 4" xfId="10556"/>
    <cellStyle name="Обычный 3 2 2 4 2" xfId="10557"/>
    <cellStyle name="Обычный 3 2 2 4 2 2" xfId="10558"/>
    <cellStyle name="Обычный 3 2 2 4 2 2 2" xfId="10559"/>
    <cellStyle name="Обычный 3 2 2 4 2 3" xfId="10560"/>
    <cellStyle name="Обычный 3 2 2 4 2 3 2" xfId="10561"/>
    <cellStyle name="Обычный 3 2 2 4 2 4" xfId="10562"/>
    <cellStyle name="Обычный 3 2 2 4 2_Карта сбора НВВ РЭ 1 полугодие" xfId="10563"/>
    <cellStyle name="Обычный 3 2 2 4 3" xfId="10564"/>
    <cellStyle name="Обычный 3 2 2 4 3 2" xfId="10565"/>
    <cellStyle name="Обычный 3 2 2 4 4" xfId="10566"/>
    <cellStyle name="Обычный 3 2 2 4 4 2" xfId="10567"/>
    <cellStyle name="Обычный 3 2 2 4 5" xfId="10568"/>
    <cellStyle name="Обычный 3 2 2 4_Карта сбора НВВ РЭ 1 полугодие" xfId="10569"/>
    <cellStyle name="Обычный 3 2 2 5" xfId="10570"/>
    <cellStyle name="Обычный 3 2 2 5 2" xfId="10571"/>
    <cellStyle name="Обычный 3 2 2 5 2 2" xfId="10572"/>
    <cellStyle name="Обычный 3 2 2 5 3" xfId="10573"/>
    <cellStyle name="Обычный 3 2 2 5 3 2" xfId="10574"/>
    <cellStyle name="Обычный 3 2 2 5 4" xfId="10575"/>
    <cellStyle name="Обычный 3 2 2 5_Карта сбора НВВ РЭ 1 полугодие" xfId="10576"/>
    <cellStyle name="Обычный 3 2 2 6" xfId="10577"/>
    <cellStyle name="Обычный 3 2 2 6 2" xfId="10578"/>
    <cellStyle name="Обычный 3 2 2 7" xfId="10579"/>
    <cellStyle name="Обычный 3 2 2_Карта сбора НВВ РЭ 1 полугодие" xfId="10580"/>
    <cellStyle name="Обычный 3 2 3" xfId="10581"/>
    <cellStyle name="Обычный 3 2 3 2" xfId="10582"/>
    <cellStyle name="Обычный 3 2 3 2 2" xfId="10583"/>
    <cellStyle name="Обычный 3 2 3 3" xfId="10584"/>
    <cellStyle name="Обычный 3 2 3 3 2" xfId="10585"/>
    <cellStyle name="Обычный 3 2 3 4" xfId="10586"/>
    <cellStyle name="Обычный 3 2 3_Карта сбора НВВ РЭ 1 полугодие" xfId="10587"/>
    <cellStyle name="Обычный 3 2 4" xfId="10588"/>
    <cellStyle name="Обычный 3 2 4 2" xfId="10589"/>
    <cellStyle name="Обычный 3 2 4 2 2" xfId="10590"/>
    <cellStyle name="Обычный 3 2 4 3" xfId="10591"/>
    <cellStyle name="Обычный 3 2 4 3 2" xfId="10592"/>
    <cellStyle name="Обычный 3 2 4 4" xfId="10593"/>
    <cellStyle name="Обычный 3 2 4_Карта сбора НВВ РЭ 1 полугодие" xfId="10594"/>
    <cellStyle name="Обычный 3 2 5" xfId="10595"/>
    <cellStyle name="Обычный 3 2 5 2" xfId="10596"/>
    <cellStyle name="Обычный 3 2 5 2 2" xfId="10597"/>
    <cellStyle name="Обычный 3 2 5 3" xfId="10598"/>
    <cellStyle name="Обычный 3 2 5 3 2" xfId="10599"/>
    <cellStyle name="Обычный 3 2 5 4" xfId="10600"/>
    <cellStyle name="Обычный 3 2 5_Карта сбора НВВ РЭ 1 полугодие" xfId="10601"/>
    <cellStyle name="Обычный 3 2 6" xfId="10602"/>
    <cellStyle name="Обычный 3 2 6 2" xfId="10603"/>
    <cellStyle name="Обычный 3 2 6 2 2" xfId="10604"/>
    <cellStyle name="Обычный 3 2 6 3" xfId="10605"/>
    <cellStyle name="Обычный 3 2 6 3 2" xfId="10606"/>
    <cellStyle name="Обычный 3 2 6 4" xfId="10607"/>
    <cellStyle name="Обычный 3 2 6_Карта сбора НВВ РЭ 1 полугодие" xfId="10608"/>
    <cellStyle name="Обычный 3 2 7" xfId="10609"/>
    <cellStyle name="Обычный 3 2 7 2" xfId="10610"/>
    <cellStyle name="Обычный 3 2 7 2 2" xfId="10611"/>
    <cellStyle name="Обычный 3 2 7 3" xfId="10612"/>
    <cellStyle name="Обычный 3 2 7 3 2" xfId="10613"/>
    <cellStyle name="Обычный 3 2 7 4" xfId="10614"/>
    <cellStyle name="Обычный 3 2 7_Карта сбора НВВ РЭ 1 полугодие" xfId="10615"/>
    <cellStyle name="Обычный 3 2 8" xfId="10616"/>
    <cellStyle name="Обычный 3 2 8 2" xfId="10617"/>
    <cellStyle name="Обычный 3 2 8 2 2" xfId="10618"/>
    <cellStyle name="Обычный 3 2 8 3" xfId="10619"/>
    <cellStyle name="Обычный 3 2 8 3 2" xfId="10620"/>
    <cellStyle name="Обычный 3 2 8 4" xfId="10621"/>
    <cellStyle name="Обычный 3 2 8_Карта сбора НВВ РЭ 1 полугодие" xfId="10622"/>
    <cellStyle name="Обычный 3 2 9" xfId="10623"/>
    <cellStyle name="Обычный 3 2_2. Приложение Доп материалы согласованияБП_БП" xfId="10624"/>
    <cellStyle name="Обычный 3 20" xfId="10625"/>
    <cellStyle name="Обычный 3 20 2" xfId="10626"/>
    <cellStyle name="Обычный 3 21" xfId="10627"/>
    <cellStyle name="Обычный 3 21 2" xfId="10628"/>
    <cellStyle name="Обычный 3 22" xfId="10629"/>
    <cellStyle name="Обычный 3 22 2" xfId="10630"/>
    <cellStyle name="Обычный 3 23" xfId="10631"/>
    <cellStyle name="Обычный 3 23 2" xfId="10632"/>
    <cellStyle name="Обычный 3 24" xfId="10633"/>
    <cellStyle name="Обычный 3 24 2" xfId="10634"/>
    <cellStyle name="Обычный 3 25" xfId="10635"/>
    <cellStyle name="Обычный 3 25 2" xfId="10636"/>
    <cellStyle name="Обычный 3 26" xfId="10637"/>
    <cellStyle name="Обычный 3 26 2" xfId="10638"/>
    <cellStyle name="Обычный 3 27" xfId="10639"/>
    <cellStyle name="Обычный 3 27 2" xfId="10640"/>
    <cellStyle name="Обычный 3 28" xfId="10641"/>
    <cellStyle name="Обычный 3 28 2" xfId="10642"/>
    <cellStyle name="Обычный 3 29" xfId="10643"/>
    <cellStyle name="Обычный 3 29 2" xfId="10644"/>
    <cellStyle name="Обычный 3 3" xfId="10645"/>
    <cellStyle name="Обычный 3 3 10" xfId="10646"/>
    <cellStyle name="Обычный 3 3 10 10" xfId="10647"/>
    <cellStyle name="Обычный 3 3 10 10 2" xfId="10648"/>
    <cellStyle name="Обычный 3 3 10 11" xfId="10649"/>
    <cellStyle name="Обычный 3 3 10 11 2" xfId="10650"/>
    <cellStyle name="Обычный 3 3 10 12" xfId="10651"/>
    <cellStyle name="Обычный 3 3 10 12 2" xfId="10652"/>
    <cellStyle name="Обычный 3 3 10 13" xfId="10653"/>
    <cellStyle name="Обычный 3 3 10 13 2" xfId="10654"/>
    <cellStyle name="Обычный 3 3 10 14" xfId="10655"/>
    <cellStyle name="Обычный 3 3 10 14 2" xfId="10656"/>
    <cellStyle name="Обычный 3 3 10 15" xfId="10657"/>
    <cellStyle name="Обычный 3 3 10 15 2" xfId="10658"/>
    <cellStyle name="Обычный 3 3 10 16" xfId="10659"/>
    <cellStyle name="Обычный 3 3 10 16 2" xfId="10660"/>
    <cellStyle name="Обычный 3 3 10 17" xfId="10661"/>
    <cellStyle name="Обычный 3 3 10 2" xfId="10662"/>
    <cellStyle name="Обычный 3 3 10 2 2" xfId="10663"/>
    <cellStyle name="Обычный 3 3 10 3" xfId="10664"/>
    <cellStyle name="Обычный 3 3 10 3 2" xfId="10665"/>
    <cellStyle name="Обычный 3 3 10 4" xfId="10666"/>
    <cellStyle name="Обычный 3 3 10 4 2" xfId="10667"/>
    <cellStyle name="Обычный 3 3 10 5" xfId="10668"/>
    <cellStyle name="Обычный 3 3 10 5 2" xfId="10669"/>
    <cellStyle name="Обычный 3 3 10 6" xfId="10670"/>
    <cellStyle name="Обычный 3 3 10 6 2" xfId="10671"/>
    <cellStyle name="Обычный 3 3 10 7" xfId="10672"/>
    <cellStyle name="Обычный 3 3 10 7 2" xfId="10673"/>
    <cellStyle name="Обычный 3 3 10 8" xfId="10674"/>
    <cellStyle name="Обычный 3 3 10 8 2" xfId="10675"/>
    <cellStyle name="Обычный 3 3 10 9" xfId="10676"/>
    <cellStyle name="Обычный 3 3 10 9 2" xfId="10677"/>
    <cellStyle name="Обычный 3 3 11" xfId="10678"/>
    <cellStyle name="Обычный 3 3 11 10" xfId="10679"/>
    <cellStyle name="Обычный 3 3 11 10 2" xfId="10680"/>
    <cellStyle name="Обычный 3 3 11 11" xfId="10681"/>
    <cellStyle name="Обычный 3 3 11 11 2" xfId="10682"/>
    <cellStyle name="Обычный 3 3 11 12" xfId="10683"/>
    <cellStyle name="Обычный 3 3 11 12 2" xfId="10684"/>
    <cellStyle name="Обычный 3 3 11 13" xfId="10685"/>
    <cellStyle name="Обычный 3 3 11 13 2" xfId="10686"/>
    <cellStyle name="Обычный 3 3 11 14" xfId="10687"/>
    <cellStyle name="Обычный 3 3 11 14 2" xfId="10688"/>
    <cellStyle name="Обычный 3 3 11 15" xfId="10689"/>
    <cellStyle name="Обычный 3 3 11 15 2" xfId="10690"/>
    <cellStyle name="Обычный 3 3 11 16" xfId="10691"/>
    <cellStyle name="Обычный 3 3 11 16 2" xfId="10692"/>
    <cellStyle name="Обычный 3 3 11 17" xfId="10693"/>
    <cellStyle name="Обычный 3 3 11 2" xfId="10694"/>
    <cellStyle name="Обычный 3 3 11 2 2" xfId="10695"/>
    <cellStyle name="Обычный 3 3 11 3" xfId="10696"/>
    <cellStyle name="Обычный 3 3 11 3 2" xfId="10697"/>
    <cellStyle name="Обычный 3 3 11 4" xfId="10698"/>
    <cellStyle name="Обычный 3 3 11 4 2" xfId="10699"/>
    <cellStyle name="Обычный 3 3 11 5" xfId="10700"/>
    <cellStyle name="Обычный 3 3 11 5 2" xfId="10701"/>
    <cellStyle name="Обычный 3 3 11 6" xfId="10702"/>
    <cellStyle name="Обычный 3 3 11 6 2" xfId="10703"/>
    <cellStyle name="Обычный 3 3 11 7" xfId="10704"/>
    <cellStyle name="Обычный 3 3 11 7 2" xfId="10705"/>
    <cellStyle name="Обычный 3 3 11 8" xfId="10706"/>
    <cellStyle name="Обычный 3 3 11 8 2" xfId="10707"/>
    <cellStyle name="Обычный 3 3 11 9" xfId="10708"/>
    <cellStyle name="Обычный 3 3 11 9 2" xfId="10709"/>
    <cellStyle name="Обычный 3 3 12" xfId="10710"/>
    <cellStyle name="Обычный 3 3 12 2" xfId="10711"/>
    <cellStyle name="Обычный 3 3 13" xfId="10712"/>
    <cellStyle name="Обычный 3 3 13 2" xfId="10713"/>
    <cellStyle name="Обычный 3 3 14" xfId="10714"/>
    <cellStyle name="Обычный 3 3 14 2" xfId="10715"/>
    <cellStyle name="Обычный 3 3 15" xfId="10716"/>
    <cellStyle name="Обычный 3 3 15 2" xfId="10717"/>
    <cellStyle name="Обычный 3 3 16" xfId="10718"/>
    <cellStyle name="Обычный 3 3 16 2" xfId="10719"/>
    <cellStyle name="Обычный 3 3 17" xfId="10720"/>
    <cellStyle name="Обычный 3 3 17 2" xfId="10721"/>
    <cellStyle name="Обычный 3 3 18" xfId="10722"/>
    <cellStyle name="Обычный 3 3 18 2" xfId="10723"/>
    <cellStyle name="Обычный 3 3 19" xfId="10724"/>
    <cellStyle name="Обычный 3 3 19 2" xfId="10725"/>
    <cellStyle name="Обычный 3 3 2" xfId="10726"/>
    <cellStyle name="Обычный 3 3 2 10" xfId="10727"/>
    <cellStyle name="Обычный 3 3 2 10 2" xfId="10728"/>
    <cellStyle name="Обычный 3 3 2 11" xfId="10729"/>
    <cellStyle name="Обычный 3 3 2 11 2" xfId="10730"/>
    <cellStyle name="Обычный 3 3 2 12" xfId="10731"/>
    <cellStyle name="Обычный 3 3 2 12 2" xfId="10732"/>
    <cellStyle name="Обычный 3 3 2 13" xfId="10733"/>
    <cellStyle name="Обычный 3 3 2 13 2" xfId="10734"/>
    <cellStyle name="Обычный 3 3 2 14" xfId="10735"/>
    <cellStyle name="Обычный 3 3 2 14 2" xfId="10736"/>
    <cellStyle name="Обычный 3 3 2 15" xfId="10737"/>
    <cellStyle name="Обычный 3 3 2 15 2" xfId="10738"/>
    <cellStyle name="Обычный 3 3 2 16" xfId="10739"/>
    <cellStyle name="Обычный 3 3 2 16 2" xfId="10740"/>
    <cellStyle name="Обычный 3 3 2 17" xfId="10741"/>
    <cellStyle name="Обычный 3 3 2 17 2" xfId="10742"/>
    <cellStyle name="Обычный 3 3 2 18" xfId="10743"/>
    <cellStyle name="Обычный 3 3 2 18 2" xfId="10744"/>
    <cellStyle name="Обычный 3 3 2 19" xfId="10745"/>
    <cellStyle name="Обычный 3 3 2 19 2" xfId="10746"/>
    <cellStyle name="Обычный 3 3 2 2" xfId="10747"/>
    <cellStyle name="Обычный 3 3 2 2 10" xfId="10748"/>
    <cellStyle name="Обычный 3 3 2 2 10 2" xfId="10749"/>
    <cellStyle name="Обычный 3 3 2 2 11" xfId="10750"/>
    <cellStyle name="Обычный 3 3 2 2 11 2" xfId="10751"/>
    <cellStyle name="Обычный 3 3 2 2 12" xfId="10752"/>
    <cellStyle name="Обычный 3 3 2 2 12 2" xfId="10753"/>
    <cellStyle name="Обычный 3 3 2 2 13" xfId="10754"/>
    <cellStyle name="Обычный 3 3 2 2 13 2" xfId="10755"/>
    <cellStyle name="Обычный 3 3 2 2 14" xfId="10756"/>
    <cellStyle name="Обычный 3 3 2 2 14 2" xfId="10757"/>
    <cellStyle name="Обычный 3 3 2 2 15" xfId="10758"/>
    <cellStyle name="Обычный 3 3 2 2 15 2" xfId="10759"/>
    <cellStyle name="Обычный 3 3 2 2 16" xfId="10760"/>
    <cellStyle name="Обычный 3 3 2 2 16 2" xfId="10761"/>
    <cellStyle name="Обычный 3 3 2 2 17" xfId="10762"/>
    <cellStyle name="Обычный 3 3 2 2 2" xfId="10763"/>
    <cellStyle name="Обычный 3 3 2 2 2 2" xfId="10764"/>
    <cellStyle name="Обычный 3 3 2 2 3" xfId="10765"/>
    <cellStyle name="Обычный 3 3 2 2 3 2" xfId="10766"/>
    <cellStyle name="Обычный 3 3 2 2 4" xfId="10767"/>
    <cellStyle name="Обычный 3 3 2 2 4 2" xfId="10768"/>
    <cellStyle name="Обычный 3 3 2 2 5" xfId="10769"/>
    <cellStyle name="Обычный 3 3 2 2 5 2" xfId="10770"/>
    <cellStyle name="Обычный 3 3 2 2 6" xfId="10771"/>
    <cellStyle name="Обычный 3 3 2 2 6 2" xfId="10772"/>
    <cellStyle name="Обычный 3 3 2 2 7" xfId="10773"/>
    <cellStyle name="Обычный 3 3 2 2 7 2" xfId="10774"/>
    <cellStyle name="Обычный 3 3 2 2 8" xfId="10775"/>
    <cellStyle name="Обычный 3 3 2 2 8 2" xfId="10776"/>
    <cellStyle name="Обычный 3 3 2 2 9" xfId="10777"/>
    <cellStyle name="Обычный 3 3 2 2 9 2" xfId="10778"/>
    <cellStyle name="Обычный 3 3 2 20" xfId="10779"/>
    <cellStyle name="Обычный 3 3 2 20 2" xfId="10780"/>
    <cellStyle name="Обычный 3 3 2 21" xfId="10781"/>
    <cellStyle name="Обычный 3 3 2 21 2" xfId="10782"/>
    <cellStyle name="Обычный 3 3 2 22" xfId="10783"/>
    <cellStyle name="Обычный 3 3 2 22 2" xfId="10784"/>
    <cellStyle name="Обычный 3 3 2 23" xfId="10785"/>
    <cellStyle name="Обычный 3 3 2 23 2" xfId="10786"/>
    <cellStyle name="Обычный 3 3 2 24" xfId="10787"/>
    <cellStyle name="Обычный 3 3 2 24 2" xfId="10788"/>
    <cellStyle name="Обычный 3 3 2 25" xfId="10789"/>
    <cellStyle name="Обычный 3 3 2 25 2" xfId="10790"/>
    <cellStyle name="Обычный 3 3 2 26" xfId="10791"/>
    <cellStyle name="Обычный 3 3 2 3" xfId="10792"/>
    <cellStyle name="Обычный 3 3 2 3 10" xfId="10793"/>
    <cellStyle name="Обычный 3 3 2 3 10 2" xfId="10794"/>
    <cellStyle name="Обычный 3 3 2 3 11" xfId="10795"/>
    <cellStyle name="Обычный 3 3 2 3 11 2" xfId="10796"/>
    <cellStyle name="Обычный 3 3 2 3 12" xfId="10797"/>
    <cellStyle name="Обычный 3 3 2 3 12 2" xfId="10798"/>
    <cellStyle name="Обычный 3 3 2 3 13" xfId="10799"/>
    <cellStyle name="Обычный 3 3 2 3 13 2" xfId="10800"/>
    <cellStyle name="Обычный 3 3 2 3 14" xfId="10801"/>
    <cellStyle name="Обычный 3 3 2 3 14 2" xfId="10802"/>
    <cellStyle name="Обычный 3 3 2 3 15" xfId="10803"/>
    <cellStyle name="Обычный 3 3 2 3 15 2" xfId="10804"/>
    <cellStyle name="Обычный 3 3 2 3 16" xfId="10805"/>
    <cellStyle name="Обычный 3 3 2 3 16 2" xfId="10806"/>
    <cellStyle name="Обычный 3 3 2 3 17" xfId="10807"/>
    <cellStyle name="Обычный 3 3 2 3 2" xfId="10808"/>
    <cellStyle name="Обычный 3 3 2 3 2 2" xfId="10809"/>
    <cellStyle name="Обычный 3 3 2 3 3" xfId="10810"/>
    <cellStyle name="Обычный 3 3 2 3 3 2" xfId="10811"/>
    <cellStyle name="Обычный 3 3 2 3 4" xfId="10812"/>
    <cellStyle name="Обычный 3 3 2 3 4 2" xfId="10813"/>
    <cellStyle name="Обычный 3 3 2 3 5" xfId="10814"/>
    <cellStyle name="Обычный 3 3 2 3 5 2" xfId="10815"/>
    <cellStyle name="Обычный 3 3 2 3 6" xfId="10816"/>
    <cellStyle name="Обычный 3 3 2 3 6 2" xfId="10817"/>
    <cellStyle name="Обычный 3 3 2 3 7" xfId="10818"/>
    <cellStyle name="Обычный 3 3 2 3 7 2" xfId="10819"/>
    <cellStyle name="Обычный 3 3 2 3 8" xfId="10820"/>
    <cellStyle name="Обычный 3 3 2 3 8 2" xfId="10821"/>
    <cellStyle name="Обычный 3 3 2 3 9" xfId="10822"/>
    <cellStyle name="Обычный 3 3 2 3 9 2" xfId="10823"/>
    <cellStyle name="Обычный 3 3 2 4" xfId="10824"/>
    <cellStyle name="Обычный 3 3 2 4 10" xfId="10825"/>
    <cellStyle name="Обычный 3 3 2 4 10 2" xfId="10826"/>
    <cellStyle name="Обычный 3 3 2 4 11" xfId="10827"/>
    <cellStyle name="Обычный 3 3 2 4 11 2" xfId="10828"/>
    <cellStyle name="Обычный 3 3 2 4 12" xfId="10829"/>
    <cellStyle name="Обычный 3 3 2 4 12 2" xfId="10830"/>
    <cellStyle name="Обычный 3 3 2 4 13" xfId="10831"/>
    <cellStyle name="Обычный 3 3 2 4 13 2" xfId="10832"/>
    <cellStyle name="Обычный 3 3 2 4 14" xfId="10833"/>
    <cellStyle name="Обычный 3 3 2 4 14 2" xfId="10834"/>
    <cellStyle name="Обычный 3 3 2 4 15" xfId="10835"/>
    <cellStyle name="Обычный 3 3 2 4 15 2" xfId="10836"/>
    <cellStyle name="Обычный 3 3 2 4 16" xfId="10837"/>
    <cellStyle name="Обычный 3 3 2 4 16 2" xfId="10838"/>
    <cellStyle name="Обычный 3 3 2 4 17" xfId="10839"/>
    <cellStyle name="Обычный 3 3 2 4 2" xfId="10840"/>
    <cellStyle name="Обычный 3 3 2 4 2 2" xfId="10841"/>
    <cellStyle name="Обычный 3 3 2 4 3" xfId="10842"/>
    <cellStyle name="Обычный 3 3 2 4 3 2" xfId="10843"/>
    <cellStyle name="Обычный 3 3 2 4 4" xfId="10844"/>
    <cellStyle name="Обычный 3 3 2 4 4 2" xfId="10845"/>
    <cellStyle name="Обычный 3 3 2 4 5" xfId="10846"/>
    <cellStyle name="Обычный 3 3 2 4 5 2" xfId="10847"/>
    <cellStyle name="Обычный 3 3 2 4 6" xfId="10848"/>
    <cellStyle name="Обычный 3 3 2 4 6 2" xfId="10849"/>
    <cellStyle name="Обычный 3 3 2 4 7" xfId="10850"/>
    <cellStyle name="Обычный 3 3 2 4 7 2" xfId="10851"/>
    <cellStyle name="Обычный 3 3 2 4 8" xfId="10852"/>
    <cellStyle name="Обычный 3 3 2 4 8 2" xfId="10853"/>
    <cellStyle name="Обычный 3 3 2 4 9" xfId="10854"/>
    <cellStyle name="Обычный 3 3 2 4 9 2" xfId="10855"/>
    <cellStyle name="Обычный 3 3 2 5" xfId="10856"/>
    <cellStyle name="Обычный 3 3 2 5 10" xfId="10857"/>
    <cellStyle name="Обычный 3 3 2 5 10 2" xfId="10858"/>
    <cellStyle name="Обычный 3 3 2 5 11" xfId="10859"/>
    <cellStyle name="Обычный 3 3 2 5 11 2" xfId="10860"/>
    <cellStyle name="Обычный 3 3 2 5 12" xfId="10861"/>
    <cellStyle name="Обычный 3 3 2 5 12 2" xfId="10862"/>
    <cellStyle name="Обычный 3 3 2 5 13" xfId="10863"/>
    <cellStyle name="Обычный 3 3 2 5 13 2" xfId="10864"/>
    <cellStyle name="Обычный 3 3 2 5 14" xfId="10865"/>
    <cellStyle name="Обычный 3 3 2 5 14 2" xfId="10866"/>
    <cellStyle name="Обычный 3 3 2 5 15" xfId="10867"/>
    <cellStyle name="Обычный 3 3 2 5 15 2" xfId="10868"/>
    <cellStyle name="Обычный 3 3 2 5 16" xfId="10869"/>
    <cellStyle name="Обычный 3 3 2 5 16 2" xfId="10870"/>
    <cellStyle name="Обычный 3 3 2 5 17" xfId="10871"/>
    <cellStyle name="Обычный 3 3 2 5 2" xfId="10872"/>
    <cellStyle name="Обычный 3 3 2 5 2 2" xfId="10873"/>
    <cellStyle name="Обычный 3 3 2 5 3" xfId="10874"/>
    <cellStyle name="Обычный 3 3 2 5 3 2" xfId="10875"/>
    <cellStyle name="Обычный 3 3 2 5 4" xfId="10876"/>
    <cellStyle name="Обычный 3 3 2 5 4 2" xfId="10877"/>
    <cellStyle name="Обычный 3 3 2 5 5" xfId="10878"/>
    <cellStyle name="Обычный 3 3 2 5 5 2" xfId="10879"/>
    <cellStyle name="Обычный 3 3 2 5 6" xfId="10880"/>
    <cellStyle name="Обычный 3 3 2 5 6 2" xfId="10881"/>
    <cellStyle name="Обычный 3 3 2 5 7" xfId="10882"/>
    <cellStyle name="Обычный 3 3 2 5 7 2" xfId="10883"/>
    <cellStyle name="Обычный 3 3 2 5 8" xfId="10884"/>
    <cellStyle name="Обычный 3 3 2 5 8 2" xfId="10885"/>
    <cellStyle name="Обычный 3 3 2 5 9" xfId="10886"/>
    <cellStyle name="Обычный 3 3 2 5 9 2" xfId="10887"/>
    <cellStyle name="Обычный 3 3 2 6" xfId="10888"/>
    <cellStyle name="Обычный 3 3 2 6 10" xfId="10889"/>
    <cellStyle name="Обычный 3 3 2 6 10 2" xfId="10890"/>
    <cellStyle name="Обычный 3 3 2 6 11" xfId="10891"/>
    <cellStyle name="Обычный 3 3 2 6 11 2" xfId="10892"/>
    <cellStyle name="Обычный 3 3 2 6 12" xfId="10893"/>
    <cellStyle name="Обычный 3 3 2 6 12 2" xfId="10894"/>
    <cellStyle name="Обычный 3 3 2 6 13" xfId="10895"/>
    <cellStyle name="Обычный 3 3 2 6 13 2" xfId="10896"/>
    <cellStyle name="Обычный 3 3 2 6 14" xfId="10897"/>
    <cellStyle name="Обычный 3 3 2 6 14 2" xfId="10898"/>
    <cellStyle name="Обычный 3 3 2 6 15" xfId="10899"/>
    <cellStyle name="Обычный 3 3 2 6 15 2" xfId="10900"/>
    <cellStyle name="Обычный 3 3 2 6 16" xfId="10901"/>
    <cellStyle name="Обычный 3 3 2 6 16 2" xfId="10902"/>
    <cellStyle name="Обычный 3 3 2 6 17" xfId="10903"/>
    <cellStyle name="Обычный 3 3 2 6 2" xfId="10904"/>
    <cellStyle name="Обычный 3 3 2 6 2 2" xfId="10905"/>
    <cellStyle name="Обычный 3 3 2 6 3" xfId="10906"/>
    <cellStyle name="Обычный 3 3 2 6 3 2" xfId="10907"/>
    <cellStyle name="Обычный 3 3 2 6 4" xfId="10908"/>
    <cellStyle name="Обычный 3 3 2 6 4 2" xfId="10909"/>
    <cellStyle name="Обычный 3 3 2 6 5" xfId="10910"/>
    <cellStyle name="Обычный 3 3 2 6 5 2" xfId="10911"/>
    <cellStyle name="Обычный 3 3 2 6 6" xfId="10912"/>
    <cellStyle name="Обычный 3 3 2 6 6 2" xfId="10913"/>
    <cellStyle name="Обычный 3 3 2 6 7" xfId="10914"/>
    <cellStyle name="Обычный 3 3 2 6 7 2" xfId="10915"/>
    <cellStyle name="Обычный 3 3 2 6 8" xfId="10916"/>
    <cellStyle name="Обычный 3 3 2 6 8 2" xfId="10917"/>
    <cellStyle name="Обычный 3 3 2 6 9" xfId="10918"/>
    <cellStyle name="Обычный 3 3 2 6 9 2" xfId="10919"/>
    <cellStyle name="Обычный 3 3 2 7" xfId="10920"/>
    <cellStyle name="Обычный 3 3 2 7 10" xfId="10921"/>
    <cellStyle name="Обычный 3 3 2 7 10 2" xfId="10922"/>
    <cellStyle name="Обычный 3 3 2 7 11" xfId="10923"/>
    <cellStyle name="Обычный 3 3 2 7 11 2" xfId="10924"/>
    <cellStyle name="Обычный 3 3 2 7 12" xfId="10925"/>
    <cellStyle name="Обычный 3 3 2 7 12 2" xfId="10926"/>
    <cellStyle name="Обычный 3 3 2 7 13" xfId="10927"/>
    <cellStyle name="Обычный 3 3 2 7 13 2" xfId="10928"/>
    <cellStyle name="Обычный 3 3 2 7 14" xfId="10929"/>
    <cellStyle name="Обычный 3 3 2 7 14 2" xfId="10930"/>
    <cellStyle name="Обычный 3 3 2 7 15" xfId="10931"/>
    <cellStyle name="Обычный 3 3 2 7 15 2" xfId="10932"/>
    <cellStyle name="Обычный 3 3 2 7 16" xfId="10933"/>
    <cellStyle name="Обычный 3 3 2 7 16 2" xfId="10934"/>
    <cellStyle name="Обычный 3 3 2 7 17" xfId="10935"/>
    <cellStyle name="Обычный 3 3 2 7 2" xfId="10936"/>
    <cellStyle name="Обычный 3 3 2 7 2 2" xfId="10937"/>
    <cellStyle name="Обычный 3 3 2 7 3" xfId="10938"/>
    <cellStyle name="Обычный 3 3 2 7 3 2" xfId="10939"/>
    <cellStyle name="Обычный 3 3 2 7 4" xfId="10940"/>
    <cellStyle name="Обычный 3 3 2 7 4 2" xfId="10941"/>
    <cellStyle name="Обычный 3 3 2 7 5" xfId="10942"/>
    <cellStyle name="Обычный 3 3 2 7 5 2" xfId="10943"/>
    <cellStyle name="Обычный 3 3 2 7 6" xfId="10944"/>
    <cellStyle name="Обычный 3 3 2 7 6 2" xfId="10945"/>
    <cellStyle name="Обычный 3 3 2 7 7" xfId="10946"/>
    <cellStyle name="Обычный 3 3 2 7 7 2" xfId="10947"/>
    <cellStyle name="Обычный 3 3 2 7 8" xfId="10948"/>
    <cellStyle name="Обычный 3 3 2 7 8 2" xfId="10949"/>
    <cellStyle name="Обычный 3 3 2 7 9" xfId="10950"/>
    <cellStyle name="Обычный 3 3 2 7 9 2" xfId="10951"/>
    <cellStyle name="Обычный 3 3 2 8" xfId="10952"/>
    <cellStyle name="Обычный 3 3 2 8 10" xfId="10953"/>
    <cellStyle name="Обычный 3 3 2 8 10 2" xfId="10954"/>
    <cellStyle name="Обычный 3 3 2 8 11" xfId="10955"/>
    <cellStyle name="Обычный 3 3 2 8 11 2" xfId="10956"/>
    <cellStyle name="Обычный 3 3 2 8 12" xfId="10957"/>
    <cellStyle name="Обычный 3 3 2 8 12 2" xfId="10958"/>
    <cellStyle name="Обычный 3 3 2 8 13" xfId="10959"/>
    <cellStyle name="Обычный 3 3 2 8 13 2" xfId="10960"/>
    <cellStyle name="Обычный 3 3 2 8 14" xfId="10961"/>
    <cellStyle name="Обычный 3 3 2 8 14 2" xfId="10962"/>
    <cellStyle name="Обычный 3 3 2 8 15" xfId="10963"/>
    <cellStyle name="Обычный 3 3 2 8 15 2" xfId="10964"/>
    <cellStyle name="Обычный 3 3 2 8 16" xfId="10965"/>
    <cellStyle name="Обычный 3 3 2 8 16 2" xfId="10966"/>
    <cellStyle name="Обычный 3 3 2 8 17" xfId="10967"/>
    <cellStyle name="Обычный 3 3 2 8 2" xfId="10968"/>
    <cellStyle name="Обычный 3 3 2 8 2 2" xfId="10969"/>
    <cellStyle name="Обычный 3 3 2 8 3" xfId="10970"/>
    <cellStyle name="Обычный 3 3 2 8 3 2" xfId="10971"/>
    <cellStyle name="Обычный 3 3 2 8 4" xfId="10972"/>
    <cellStyle name="Обычный 3 3 2 8 4 2" xfId="10973"/>
    <cellStyle name="Обычный 3 3 2 8 5" xfId="10974"/>
    <cellStyle name="Обычный 3 3 2 8 5 2" xfId="10975"/>
    <cellStyle name="Обычный 3 3 2 8 6" xfId="10976"/>
    <cellStyle name="Обычный 3 3 2 8 6 2" xfId="10977"/>
    <cellStyle name="Обычный 3 3 2 8 7" xfId="10978"/>
    <cellStyle name="Обычный 3 3 2 8 7 2" xfId="10979"/>
    <cellStyle name="Обычный 3 3 2 8 8" xfId="10980"/>
    <cellStyle name="Обычный 3 3 2 8 8 2" xfId="10981"/>
    <cellStyle name="Обычный 3 3 2 8 9" xfId="10982"/>
    <cellStyle name="Обычный 3 3 2 8 9 2" xfId="10983"/>
    <cellStyle name="Обычный 3 3 2 9" xfId="10984"/>
    <cellStyle name="Обычный 3 3 2 9 2" xfId="10985"/>
    <cellStyle name="Обычный 3 3 20" xfId="10986"/>
    <cellStyle name="Обычный 3 3 20 2" xfId="10987"/>
    <cellStyle name="Обычный 3 3 21" xfId="10988"/>
    <cellStyle name="Обычный 3 3 21 2" xfId="10989"/>
    <cellStyle name="Обычный 3 3 22" xfId="10990"/>
    <cellStyle name="Обычный 3 3 22 2" xfId="10991"/>
    <cellStyle name="Обычный 3 3 23" xfId="10992"/>
    <cellStyle name="Обычный 3 3 23 2" xfId="10993"/>
    <cellStyle name="Обычный 3 3 24" xfId="10994"/>
    <cellStyle name="Обычный 3 3 24 2" xfId="10995"/>
    <cellStyle name="Обычный 3 3 25" xfId="10996"/>
    <cellStyle name="Обычный 3 3 25 2" xfId="10997"/>
    <cellStyle name="Обычный 3 3 26" xfId="10998"/>
    <cellStyle name="Обычный 3 3 26 2" xfId="10999"/>
    <cellStyle name="Обычный 3 3 27" xfId="11000"/>
    <cellStyle name="Обычный 3 3 27 2" xfId="11001"/>
    <cellStyle name="Обычный 3 3 28" xfId="11002"/>
    <cellStyle name="Обычный 3 3 28 2" xfId="11003"/>
    <cellStyle name="Обычный 3 3 29" xfId="11004"/>
    <cellStyle name="Обычный 3 3 29 2" xfId="11005"/>
    <cellStyle name="Обычный 3 3 3" xfId="11006"/>
    <cellStyle name="Обычный 3 3 3 10" xfId="11007"/>
    <cellStyle name="Обычный 3 3 3 10 2" xfId="11008"/>
    <cellStyle name="Обычный 3 3 3 11" xfId="11009"/>
    <cellStyle name="Обычный 3 3 3 11 2" xfId="11010"/>
    <cellStyle name="Обычный 3 3 3 12" xfId="11011"/>
    <cellStyle name="Обычный 3 3 3 12 2" xfId="11012"/>
    <cellStyle name="Обычный 3 3 3 13" xfId="11013"/>
    <cellStyle name="Обычный 3 3 3 13 2" xfId="11014"/>
    <cellStyle name="Обычный 3 3 3 14" xfId="11015"/>
    <cellStyle name="Обычный 3 3 3 14 2" xfId="11016"/>
    <cellStyle name="Обычный 3 3 3 15" xfId="11017"/>
    <cellStyle name="Обычный 3 3 3 15 2" xfId="11018"/>
    <cellStyle name="Обычный 3 3 3 16" xfId="11019"/>
    <cellStyle name="Обычный 3 3 3 16 2" xfId="11020"/>
    <cellStyle name="Обычный 3 3 3 17" xfId="11021"/>
    <cellStyle name="Обычный 3 3 3 17 2" xfId="11022"/>
    <cellStyle name="Обычный 3 3 3 18" xfId="11023"/>
    <cellStyle name="Обычный 3 3 3 18 2" xfId="11024"/>
    <cellStyle name="Обычный 3 3 3 19" xfId="11025"/>
    <cellStyle name="Обычный 3 3 3 19 2" xfId="11026"/>
    <cellStyle name="Обычный 3 3 3 2" xfId="11027"/>
    <cellStyle name="Обычный 3 3 3 2 10" xfId="11028"/>
    <cellStyle name="Обычный 3 3 3 2 10 2" xfId="11029"/>
    <cellStyle name="Обычный 3 3 3 2 11" xfId="11030"/>
    <cellStyle name="Обычный 3 3 3 2 11 2" xfId="11031"/>
    <cellStyle name="Обычный 3 3 3 2 12" xfId="11032"/>
    <cellStyle name="Обычный 3 3 3 2 12 2" xfId="11033"/>
    <cellStyle name="Обычный 3 3 3 2 13" xfId="11034"/>
    <cellStyle name="Обычный 3 3 3 2 13 2" xfId="11035"/>
    <cellStyle name="Обычный 3 3 3 2 14" xfId="11036"/>
    <cellStyle name="Обычный 3 3 3 2 14 2" xfId="11037"/>
    <cellStyle name="Обычный 3 3 3 2 15" xfId="11038"/>
    <cellStyle name="Обычный 3 3 3 2 15 2" xfId="11039"/>
    <cellStyle name="Обычный 3 3 3 2 16" xfId="11040"/>
    <cellStyle name="Обычный 3 3 3 2 16 2" xfId="11041"/>
    <cellStyle name="Обычный 3 3 3 2 17" xfId="11042"/>
    <cellStyle name="Обычный 3 3 3 2 2" xfId="11043"/>
    <cellStyle name="Обычный 3 3 3 2 2 2" xfId="11044"/>
    <cellStyle name="Обычный 3 3 3 2 3" xfId="11045"/>
    <cellStyle name="Обычный 3 3 3 2 3 2" xfId="11046"/>
    <cellStyle name="Обычный 3 3 3 2 4" xfId="11047"/>
    <cellStyle name="Обычный 3 3 3 2 4 2" xfId="11048"/>
    <cellStyle name="Обычный 3 3 3 2 5" xfId="11049"/>
    <cellStyle name="Обычный 3 3 3 2 5 2" xfId="11050"/>
    <cellStyle name="Обычный 3 3 3 2 6" xfId="11051"/>
    <cellStyle name="Обычный 3 3 3 2 6 2" xfId="11052"/>
    <cellStyle name="Обычный 3 3 3 2 7" xfId="11053"/>
    <cellStyle name="Обычный 3 3 3 2 7 2" xfId="11054"/>
    <cellStyle name="Обычный 3 3 3 2 8" xfId="11055"/>
    <cellStyle name="Обычный 3 3 3 2 8 2" xfId="11056"/>
    <cellStyle name="Обычный 3 3 3 2 9" xfId="11057"/>
    <cellStyle name="Обычный 3 3 3 2 9 2" xfId="11058"/>
    <cellStyle name="Обычный 3 3 3 20" xfId="11059"/>
    <cellStyle name="Обычный 3 3 3 20 2" xfId="11060"/>
    <cellStyle name="Обычный 3 3 3 21" xfId="11061"/>
    <cellStyle name="Обычный 3 3 3 21 2" xfId="11062"/>
    <cellStyle name="Обычный 3 3 3 22" xfId="11063"/>
    <cellStyle name="Обычный 3 3 3 22 2" xfId="11064"/>
    <cellStyle name="Обычный 3 3 3 23" xfId="11065"/>
    <cellStyle name="Обычный 3 3 3 23 2" xfId="11066"/>
    <cellStyle name="Обычный 3 3 3 24" xfId="11067"/>
    <cellStyle name="Обычный 3 3 3 24 2" xfId="11068"/>
    <cellStyle name="Обычный 3 3 3 25" xfId="11069"/>
    <cellStyle name="Обычный 3 3 3 25 2" xfId="11070"/>
    <cellStyle name="Обычный 3 3 3 26" xfId="11071"/>
    <cellStyle name="Обычный 3 3 3 3" xfId="11072"/>
    <cellStyle name="Обычный 3 3 3 3 10" xfId="11073"/>
    <cellStyle name="Обычный 3 3 3 3 10 2" xfId="11074"/>
    <cellStyle name="Обычный 3 3 3 3 11" xfId="11075"/>
    <cellStyle name="Обычный 3 3 3 3 11 2" xfId="11076"/>
    <cellStyle name="Обычный 3 3 3 3 12" xfId="11077"/>
    <cellStyle name="Обычный 3 3 3 3 12 2" xfId="11078"/>
    <cellStyle name="Обычный 3 3 3 3 13" xfId="11079"/>
    <cellStyle name="Обычный 3 3 3 3 13 2" xfId="11080"/>
    <cellStyle name="Обычный 3 3 3 3 14" xfId="11081"/>
    <cellStyle name="Обычный 3 3 3 3 14 2" xfId="11082"/>
    <cellStyle name="Обычный 3 3 3 3 15" xfId="11083"/>
    <cellStyle name="Обычный 3 3 3 3 15 2" xfId="11084"/>
    <cellStyle name="Обычный 3 3 3 3 16" xfId="11085"/>
    <cellStyle name="Обычный 3 3 3 3 16 2" xfId="11086"/>
    <cellStyle name="Обычный 3 3 3 3 17" xfId="11087"/>
    <cellStyle name="Обычный 3 3 3 3 2" xfId="11088"/>
    <cellStyle name="Обычный 3 3 3 3 2 2" xfId="11089"/>
    <cellStyle name="Обычный 3 3 3 3 3" xfId="11090"/>
    <cellStyle name="Обычный 3 3 3 3 3 2" xfId="11091"/>
    <cellStyle name="Обычный 3 3 3 3 4" xfId="11092"/>
    <cellStyle name="Обычный 3 3 3 3 4 2" xfId="11093"/>
    <cellStyle name="Обычный 3 3 3 3 5" xfId="11094"/>
    <cellStyle name="Обычный 3 3 3 3 5 2" xfId="11095"/>
    <cellStyle name="Обычный 3 3 3 3 6" xfId="11096"/>
    <cellStyle name="Обычный 3 3 3 3 6 2" xfId="11097"/>
    <cellStyle name="Обычный 3 3 3 3 7" xfId="11098"/>
    <cellStyle name="Обычный 3 3 3 3 7 2" xfId="11099"/>
    <cellStyle name="Обычный 3 3 3 3 8" xfId="11100"/>
    <cellStyle name="Обычный 3 3 3 3 8 2" xfId="11101"/>
    <cellStyle name="Обычный 3 3 3 3 9" xfId="11102"/>
    <cellStyle name="Обычный 3 3 3 3 9 2" xfId="11103"/>
    <cellStyle name="Обычный 3 3 3 4" xfId="11104"/>
    <cellStyle name="Обычный 3 3 3 4 10" xfId="11105"/>
    <cellStyle name="Обычный 3 3 3 4 10 2" xfId="11106"/>
    <cellStyle name="Обычный 3 3 3 4 11" xfId="11107"/>
    <cellStyle name="Обычный 3 3 3 4 11 2" xfId="11108"/>
    <cellStyle name="Обычный 3 3 3 4 12" xfId="11109"/>
    <cellStyle name="Обычный 3 3 3 4 12 2" xfId="11110"/>
    <cellStyle name="Обычный 3 3 3 4 13" xfId="11111"/>
    <cellStyle name="Обычный 3 3 3 4 13 2" xfId="11112"/>
    <cellStyle name="Обычный 3 3 3 4 14" xfId="11113"/>
    <cellStyle name="Обычный 3 3 3 4 14 2" xfId="11114"/>
    <cellStyle name="Обычный 3 3 3 4 15" xfId="11115"/>
    <cellStyle name="Обычный 3 3 3 4 15 2" xfId="11116"/>
    <cellStyle name="Обычный 3 3 3 4 16" xfId="11117"/>
    <cellStyle name="Обычный 3 3 3 4 16 2" xfId="11118"/>
    <cellStyle name="Обычный 3 3 3 4 17" xfId="11119"/>
    <cellStyle name="Обычный 3 3 3 4 2" xfId="11120"/>
    <cellStyle name="Обычный 3 3 3 4 2 2" xfId="11121"/>
    <cellStyle name="Обычный 3 3 3 4 3" xfId="11122"/>
    <cellStyle name="Обычный 3 3 3 4 3 2" xfId="11123"/>
    <cellStyle name="Обычный 3 3 3 4 4" xfId="11124"/>
    <cellStyle name="Обычный 3 3 3 4 4 2" xfId="11125"/>
    <cellStyle name="Обычный 3 3 3 4 5" xfId="11126"/>
    <cellStyle name="Обычный 3 3 3 4 5 2" xfId="11127"/>
    <cellStyle name="Обычный 3 3 3 4 6" xfId="11128"/>
    <cellStyle name="Обычный 3 3 3 4 6 2" xfId="11129"/>
    <cellStyle name="Обычный 3 3 3 4 7" xfId="11130"/>
    <cellStyle name="Обычный 3 3 3 4 7 2" xfId="11131"/>
    <cellStyle name="Обычный 3 3 3 4 8" xfId="11132"/>
    <cellStyle name="Обычный 3 3 3 4 8 2" xfId="11133"/>
    <cellStyle name="Обычный 3 3 3 4 9" xfId="11134"/>
    <cellStyle name="Обычный 3 3 3 4 9 2" xfId="11135"/>
    <cellStyle name="Обычный 3 3 3 5" xfId="11136"/>
    <cellStyle name="Обычный 3 3 3 5 10" xfId="11137"/>
    <cellStyle name="Обычный 3 3 3 5 10 2" xfId="11138"/>
    <cellStyle name="Обычный 3 3 3 5 11" xfId="11139"/>
    <cellStyle name="Обычный 3 3 3 5 11 2" xfId="11140"/>
    <cellStyle name="Обычный 3 3 3 5 12" xfId="11141"/>
    <cellStyle name="Обычный 3 3 3 5 12 2" xfId="11142"/>
    <cellStyle name="Обычный 3 3 3 5 13" xfId="11143"/>
    <cellStyle name="Обычный 3 3 3 5 13 2" xfId="11144"/>
    <cellStyle name="Обычный 3 3 3 5 14" xfId="11145"/>
    <cellStyle name="Обычный 3 3 3 5 14 2" xfId="11146"/>
    <cellStyle name="Обычный 3 3 3 5 15" xfId="11147"/>
    <cellStyle name="Обычный 3 3 3 5 15 2" xfId="11148"/>
    <cellStyle name="Обычный 3 3 3 5 16" xfId="11149"/>
    <cellStyle name="Обычный 3 3 3 5 16 2" xfId="11150"/>
    <cellStyle name="Обычный 3 3 3 5 17" xfId="11151"/>
    <cellStyle name="Обычный 3 3 3 5 2" xfId="11152"/>
    <cellStyle name="Обычный 3 3 3 5 2 2" xfId="11153"/>
    <cellStyle name="Обычный 3 3 3 5 3" xfId="11154"/>
    <cellStyle name="Обычный 3 3 3 5 3 2" xfId="11155"/>
    <cellStyle name="Обычный 3 3 3 5 4" xfId="11156"/>
    <cellStyle name="Обычный 3 3 3 5 4 2" xfId="11157"/>
    <cellStyle name="Обычный 3 3 3 5 5" xfId="11158"/>
    <cellStyle name="Обычный 3 3 3 5 5 2" xfId="11159"/>
    <cellStyle name="Обычный 3 3 3 5 6" xfId="11160"/>
    <cellStyle name="Обычный 3 3 3 5 6 2" xfId="11161"/>
    <cellStyle name="Обычный 3 3 3 5 7" xfId="11162"/>
    <cellStyle name="Обычный 3 3 3 5 7 2" xfId="11163"/>
    <cellStyle name="Обычный 3 3 3 5 8" xfId="11164"/>
    <cellStyle name="Обычный 3 3 3 5 8 2" xfId="11165"/>
    <cellStyle name="Обычный 3 3 3 5 9" xfId="11166"/>
    <cellStyle name="Обычный 3 3 3 5 9 2" xfId="11167"/>
    <cellStyle name="Обычный 3 3 3 6" xfId="11168"/>
    <cellStyle name="Обычный 3 3 3 6 10" xfId="11169"/>
    <cellStyle name="Обычный 3 3 3 6 10 2" xfId="11170"/>
    <cellStyle name="Обычный 3 3 3 6 11" xfId="11171"/>
    <cellStyle name="Обычный 3 3 3 6 11 2" xfId="11172"/>
    <cellStyle name="Обычный 3 3 3 6 12" xfId="11173"/>
    <cellStyle name="Обычный 3 3 3 6 12 2" xfId="11174"/>
    <cellStyle name="Обычный 3 3 3 6 13" xfId="11175"/>
    <cellStyle name="Обычный 3 3 3 6 13 2" xfId="11176"/>
    <cellStyle name="Обычный 3 3 3 6 14" xfId="11177"/>
    <cellStyle name="Обычный 3 3 3 6 14 2" xfId="11178"/>
    <cellStyle name="Обычный 3 3 3 6 15" xfId="11179"/>
    <cellStyle name="Обычный 3 3 3 6 15 2" xfId="11180"/>
    <cellStyle name="Обычный 3 3 3 6 16" xfId="11181"/>
    <cellStyle name="Обычный 3 3 3 6 16 2" xfId="11182"/>
    <cellStyle name="Обычный 3 3 3 6 17" xfId="11183"/>
    <cellStyle name="Обычный 3 3 3 6 2" xfId="11184"/>
    <cellStyle name="Обычный 3 3 3 6 2 2" xfId="11185"/>
    <cellStyle name="Обычный 3 3 3 6 3" xfId="11186"/>
    <cellStyle name="Обычный 3 3 3 6 3 2" xfId="11187"/>
    <cellStyle name="Обычный 3 3 3 6 4" xfId="11188"/>
    <cellStyle name="Обычный 3 3 3 6 4 2" xfId="11189"/>
    <cellStyle name="Обычный 3 3 3 6 5" xfId="11190"/>
    <cellStyle name="Обычный 3 3 3 6 5 2" xfId="11191"/>
    <cellStyle name="Обычный 3 3 3 6 6" xfId="11192"/>
    <cellStyle name="Обычный 3 3 3 6 6 2" xfId="11193"/>
    <cellStyle name="Обычный 3 3 3 6 7" xfId="11194"/>
    <cellStyle name="Обычный 3 3 3 6 7 2" xfId="11195"/>
    <cellStyle name="Обычный 3 3 3 6 8" xfId="11196"/>
    <cellStyle name="Обычный 3 3 3 6 8 2" xfId="11197"/>
    <cellStyle name="Обычный 3 3 3 6 9" xfId="11198"/>
    <cellStyle name="Обычный 3 3 3 6 9 2" xfId="11199"/>
    <cellStyle name="Обычный 3 3 3 7" xfId="11200"/>
    <cellStyle name="Обычный 3 3 3 7 10" xfId="11201"/>
    <cellStyle name="Обычный 3 3 3 7 10 2" xfId="11202"/>
    <cellStyle name="Обычный 3 3 3 7 11" xfId="11203"/>
    <cellStyle name="Обычный 3 3 3 7 11 2" xfId="11204"/>
    <cellStyle name="Обычный 3 3 3 7 12" xfId="11205"/>
    <cellStyle name="Обычный 3 3 3 7 12 2" xfId="11206"/>
    <cellStyle name="Обычный 3 3 3 7 13" xfId="11207"/>
    <cellStyle name="Обычный 3 3 3 7 13 2" xfId="11208"/>
    <cellStyle name="Обычный 3 3 3 7 14" xfId="11209"/>
    <cellStyle name="Обычный 3 3 3 7 14 2" xfId="11210"/>
    <cellStyle name="Обычный 3 3 3 7 15" xfId="11211"/>
    <cellStyle name="Обычный 3 3 3 7 15 2" xfId="11212"/>
    <cellStyle name="Обычный 3 3 3 7 16" xfId="11213"/>
    <cellStyle name="Обычный 3 3 3 7 16 2" xfId="11214"/>
    <cellStyle name="Обычный 3 3 3 7 17" xfId="11215"/>
    <cellStyle name="Обычный 3 3 3 7 2" xfId="11216"/>
    <cellStyle name="Обычный 3 3 3 7 2 2" xfId="11217"/>
    <cellStyle name="Обычный 3 3 3 7 3" xfId="11218"/>
    <cellStyle name="Обычный 3 3 3 7 3 2" xfId="11219"/>
    <cellStyle name="Обычный 3 3 3 7 4" xfId="11220"/>
    <cellStyle name="Обычный 3 3 3 7 4 2" xfId="11221"/>
    <cellStyle name="Обычный 3 3 3 7 5" xfId="11222"/>
    <cellStyle name="Обычный 3 3 3 7 5 2" xfId="11223"/>
    <cellStyle name="Обычный 3 3 3 7 6" xfId="11224"/>
    <cellStyle name="Обычный 3 3 3 7 6 2" xfId="11225"/>
    <cellStyle name="Обычный 3 3 3 7 7" xfId="11226"/>
    <cellStyle name="Обычный 3 3 3 7 7 2" xfId="11227"/>
    <cellStyle name="Обычный 3 3 3 7 8" xfId="11228"/>
    <cellStyle name="Обычный 3 3 3 7 8 2" xfId="11229"/>
    <cellStyle name="Обычный 3 3 3 7 9" xfId="11230"/>
    <cellStyle name="Обычный 3 3 3 7 9 2" xfId="11231"/>
    <cellStyle name="Обычный 3 3 3 8" xfId="11232"/>
    <cellStyle name="Обычный 3 3 3 8 10" xfId="11233"/>
    <cellStyle name="Обычный 3 3 3 8 10 2" xfId="11234"/>
    <cellStyle name="Обычный 3 3 3 8 11" xfId="11235"/>
    <cellStyle name="Обычный 3 3 3 8 11 2" xfId="11236"/>
    <cellStyle name="Обычный 3 3 3 8 12" xfId="11237"/>
    <cellStyle name="Обычный 3 3 3 8 12 2" xfId="11238"/>
    <cellStyle name="Обычный 3 3 3 8 13" xfId="11239"/>
    <cellStyle name="Обычный 3 3 3 8 13 2" xfId="11240"/>
    <cellStyle name="Обычный 3 3 3 8 14" xfId="11241"/>
    <cellStyle name="Обычный 3 3 3 8 14 2" xfId="11242"/>
    <cellStyle name="Обычный 3 3 3 8 15" xfId="11243"/>
    <cellStyle name="Обычный 3 3 3 8 15 2" xfId="11244"/>
    <cellStyle name="Обычный 3 3 3 8 16" xfId="11245"/>
    <cellStyle name="Обычный 3 3 3 8 16 2" xfId="11246"/>
    <cellStyle name="Обычный 3 3 3 8 17" xfId="11247"/>
    <cellStyle name="Обычный 3 3 3 8 2" xfId="11248"/>
    <cellStyle name="Обычный 3 3 3 8 2 2" xfId="11249"/>
    <cellStyle name="Обычный 3 3 3 8 3" xfId="11250"/>
    <cellStyle name="Обычный 3 3 3 8 3 2" xfId="11251"/>
    <cellStyle name="Обычный 3 3 3 8 4" xfId="11252"/>
    <cellStyle name="Обычный 3 3 3 8 4 2" xfId="11253"/>
    <cellStyle name="Обычный 3 3 3 8 5" xfId="11254"/>
    <cellStyle name="Обычный 3 3 3 8 5 2" xfId="11255"/>
    <cellStyle name="Обычный 3 3 3 8 6" xfId="11256"/>
    <cellStyle name="Обычный 3 3 3 8 6 2" xfId="11257"/>
    <cellStyle name="Обычный 3 3 3 8 7" xfId="11258"/>
    <cellStyle name="Обычный 3 3 3 8 7 2" xfId="11259"/>
    <cellStyle name="Обычный 3 3 3 8 8" xfId="11260"/>
    <cellStyle name="Обычный 3 3 3 8 8 2" xfId="11261"/>
    <cellStyle name="Обычный 3 3 3 8 9" xfId="11262"/>
    <cellStyle name="Обычный 3 3 3 8 9 2" xfId="11263"/>
    <cellStyle name="Обычный 3 3 3 9" xfId="11264"/>
    <cellStyle name="Обычный 3 3 3 9 2" xfId="11265"/>
    <cellStyle name="Обычный 3 3 30" xfId="11266"/>
    <cellStyle name="Обычный 3 3 4" xfId="11267"/>
    <cellStyle name="Обычный 3 3 4 10" xfId="11268"/>
    <cellStyle name="Обычный 3 3 4 10 2" xfId="11269"/>
    <cellStyle name="Обычный 3 3 4 11" xfId="11270"/>
    <cellStyle name="Обычный 3 3 4 11 2" xfId="11271"/>
    <cellStyle name="Обычный 3 3 4 12" xfId="11272"/>
    <cellStyle name="Обычный 3 3 4 12 2" xfId="11273"/>
    <cellStyle name="Обычный 3 3 4 13" xfId="11274"/>
    <cellStyle name="Обычный 3 3 4 13 2" xfId="11275"/>
    <cellStyle name="Обычный 3 3 4 14" xfId="11276"/>
    <cellStyle name="Обычный 3 3 4 14 2" xfId="11277"/>
    <cellStyle name="Обычный 3 3 4 15" xfId="11278"/>
    <cellStyle name="Обычный 3 3 4 15 2" xfId="11279"/>
    <cellStyle name="Обычный 3 3 4 16" xfId="11280"/>
    <cellStyle name="Обычный 3 3 4 16 2" xfId="11281"/>
    <cellStyle name="Обычный 3 3 4 17" xfId="11282"/>
    <cellStyle name="Обычный 3 3 4 17 2" xfId="11283"/>
    <cellStyle name="Обычный 3 3 4 18" xfId="11284"/>
    <cellStyle name="Обычный 3 3 4 18 2" xfId="11285"/>
    <cellStyle name="Обычный 3 3 4 19" xfId="11286"/>
    <cellStyle name="Обычный 3 3 4 19 2" xfId="11287"/>
    <cellStyle name="Обычный 3 3 4 2" xfId="11288"/>
    <cellStyle name="Обычный 3 3 4 2 10" xfId="11289"/>
    <cellStyle name="Обычный 3 3 4 2 10 2" xfId="11290"/>
    <cellStyle name="Обычный 3 3 4 2 11" xfId="11291"/>
    <cellStyle name="Обычный 3 3 4 2 11 2" xfId="11292"/>
    <cellStyle name="Обычный 3 3 4 2 12" xfId="11293"/>
    <cellStyle name="Обычный 3 3 4 2 12 2" xfId="11294"/>
    <cellStyle name="Обычный 3 3 4 2 13" xfId="11295"/>
    <cellStyle name="Обычный 3 3 4 2 13 2" xfId="11296"/>
    <cellStyle name="Обычный 3 3 4 2 14" xfId="11297"/>
    <cellStyle name="Обычный 3 3 4 2 14 2" xfId="11298"/>
    <cellStyle name="Обычный 3 3 4 2 15" xfId="11299"/>
    <cellStyle name="Обычный 3 3 4 2 15 2" xfId="11300"/>
    <cellStyle name="Обычный 3 3 4 2 16" xfId="11301"/>
    <cellStyle name="Обычный 3 3 4 2 16 2" xfId="11302"/>
    <cellStyle name="Обычный 3 3 4 2 17" xfId="11303"/>
    <cellStyle name="Обычный 3 3 4 2 2" xfId="11304"/>
    <cellStyle name="Обычный 3 3 4 2 2 2" xfId="11305"/>
    <cellStyle name="Обычный 3 3 4 2 3" xfId="11306"/>
    <cellStyle name="Обычный 3 3 4 2 3 2" xfId="11307"/>
    <cellStyle name="Обычный 3 3 4 2 4" xfId="11308"/>
    <cellStyle name="Обычный 3 3 4 2 4 2" xfId="11309"/>
    <cellStyle name="Обычный 3 3 4 2 5" xfId="11310"/>
    <cellStyle name="Обычный 3 3 4 2 5 2" xfId="11311"/>
    <cellStyle name="Обычный 3 3 4 2 6" xfId="11312"/>
    <cellStyle name="Обычный 3 3 4 2 6 2" xfId="11313"/>
    <cellStyle name="Обычный 3 3 4 2 7" xfId="11314"/>
    <cellStyle name="Обычный 3 3 4 2 7 2" xfId="11315"/>
    <cellStyle name="Обычный 3 3 4 2 8" xfId="11316"/>
    <cellStyle name="Обычный 3 3 4 2 8 2" xfId="11317"/>
    <cellStyle name="Обычный 3 3 4 2 9" xfId="11318"/>
    <cellStyle name="Обычный 3 3 4 2 9 2" xfId="11319"/>
    <cellStyle name="Обычный 3 3 4 20" xfId="11320"/>
    <cellStyle name="Обычный 3 3 4 20 2" xfId="11321"/>
    <cellStyle name="Обычный 3 3 4 21" xfId="11322"/>
    <cellStyle name="Обычный 3 3 4 21 2" xfId="11323"/>
    <cellStyle name="Обычный 3 3 4 22" xfId="11324"/>
    <cellStyle name="Обычный 3 3 4 22 2" xfId="11325"/>
    <cellStyle name="Обычный 3 3 4 23" xfId="11326"/>
    <cellStyle name="Обычный 3 3 4 23 2" xfId="11327"/>
    <cellStyle name="Обычный 3 3 4 24" xfId="11328"/>
    <cellStyle name="Обычный 3 3 4 24 2" xfId="11329"/>
    <cellStyle name="Обычный 3 3 4 25" xfId="11330"/>
    <cellStyle name="Обычный 3 3 4 25 2" xfId="11331"/>
    <cellStyle name="Обычный 3 3 4 26" xfId="11332"/>
    <cellStyle name="Обычный 3 3 4 3" xfId="11333"/>
    <cellStyle name="Обычный 3 3 4 3 10" xfId="11334"/>
    <cellStyle name="Обычный 3 3 4 3 10 2" xfId="11335"/>
    <cellStyle name="Обычный 3 3 4 3 11" xfId="11336"/>
    <cellStyle name="Обычный 3 3 4 3 11 2" xfId="11337"/>
    <cellStyle name="Обычный 3 3 4 3 12" xfId="11338"/>
    <cellStyle name="Обычный 3 3 4 3 12 2" xfId="11339"/>
    <cellStyle name="Обычный 3 3 4 3 13" xfId="11340"/>
    <cellStyle name="Обычный 3 3 4 3 13 2" xfId="11341"/>
    <cellStyle name="Обычный 3 3 4 3 14" xfId="11342"/>
    <cellStyle name="Обычный 3 3 4 3 14 2" xfId="11343"/>
    <cellStyle name="Обычный 3 3 4 3 15" xfId="11344"/>
    <cellStyle name="Обычный 3 3 4 3 15 2" xfId="11345"/>
    <cellStyle name="Обычный 3 3 4 3 16" xfId="11346"/>
    <cellStyle name="Обычный 3 3 4 3 16 2" xfId="11347"/>
    <cellStyle name="Обычный 3 3 4 3 17" xfId="11348"/>
    <cellStyle name="Обычный 3 3 4 3 2" xfId="11349"/>
    <cellStyle name="Обычный 3 3 4 3 2 2" xfId="11350"/>
    <cellStyle name="Обычный 3 3 4 3 3" xfId="11351"/>
    <cellStyle name="Обычный 3 3 4 3 3 2" xfId="11352"/>
    <cellStyle name="Обычный 3 3 4 3 4" xfId="11353"/>
    <cellStyle name="Обычный 3 3 4 3 4 2" xfId="11354"/>
    <cellStyle name="Обычный 3 3 4 3 5" xfId="11355"/>
    <cellStyle name="Обычный 3 3 4 3 5 2" xfId="11356"/>
    <cellStyle name="Обычный 3 3 4 3 6" xfId="11357"/>
    <cellStyle name="Обычный 3 3 4 3 6 2" xfId="11358"/>
    <cellStyle name="Обычный 3 3 4 3 7" xfId="11359"/>
    <cellStyle name="Обычный 3 3 4 3 7 2" xfId="11360"/>
    <cellStyle name="Обычный 3 3 4 3 8" xfId="11361"/>
    <cellStyle name="Обычный 3 3 4 3 8 2" xfId="11362"/>
    <cellStyle name="Обычный 3 3 4 3 9" xfId="11363"/>
    <cellStyle name="Обычный 3 3 4 3 9 2" xfId="11364"/>
    <cellStyle name="Обычный 3 3 4 4" xfId="11365"/>
    <cellStyle name="Обычный 3 3 4 4 10" xfId="11366"/>
    <cellStyle name="Обычный 3 3 4 4 10 2" xfId="11367"/>
    <cellStyle name="Обычный 3 3 4 4 11" xfId="11368"/>
    <cellStyle name="Обычный 3 3 4 4 11 2" xfId="11369"/>
    <cellStyle name="Обычный 3 3 4 4 12" xfId="11370"/>
    <cellStyle name="Обычный 3 3 4 4 12 2" xfId="11371"/>
    <cellStyle name="Обычный 3 3 4 4 13" xfId="11372"/>
    <cellStyle name="Обычный 3 3 4 4 13 2" xfId="11373"/>
    <cellStyle name="Обычный 3 3 4 4 14" xfId="11374"/>
    <cellStyle name="Обычный 3 3 4 4 14 2" xfId="11375"/>
    <cellStyle name="Обычный 3 3 4 4 15" xfId="11376"/>
    <cellStyle name="Обычный 3 3 4 4 15 2" xfId="11377"/>
    <cellStyle name="Обычный 3 3 4 4 16" xfId="11378"/>
    <cellStyle name="Обычный 3 3 4 4 16 2" xfId="11379"/>
    <cellStyle name="Обычный 3 3 4 4 17" xfId="11380"/>
    <cellStyle name="Обычный 3 3 4 4 2" xfId="11381"/>
    <cellStyle name="Обычный 3 3 4 4 2 2" xfId="11382"/>
    <cellStyle name="Обычный 3 3 4 4 3" xfId="11383"/>
    <cellStyle name="Обычный 3 3 4 4 3 2" xfId="11384"/>
    <cellStyle name="Обычный 3 3 4 4 4" xfId="11385"/>
    <cellStyle name="Обычный 3 3 4 4 4 2" xfId="11386"/>
    <cellStyle name="Обычный 3 3 4 4 5" xfId="11387"/>
    <cellStyle name="Обычный 3 3 4 4 5 2" xfId="11388"/>
    <cellStyle name="Обычный 3 3 4 4 6" xfId="11389"/>
    <cellStyle name="Обычный 3 3 4 4 6 2" xfId="11390"/>
    <cellStyle name="Обычный 3 3 4 4 7" xfId="11391"/>
    <cellStyle name="Обычный 3 3 4 4 7 2" xfId="11392"/>
    <cellStyle name="Обычный 3 3 4 4 8" xfId="11393"/>
    <cellStyle name="Обычный 3 3 4 4 8 2" xfId="11394"/>
    <cellStyle name="Обычный 3 3 4 4 9" xfId="11395"/>
    <cellStyle name="Обычный 3 3 4 4 9 2" xfId="11396"/>
    <cellStyle name="Обычный 3 3 4 5" xfId="11397"/>
    <cellStyle name="Обычный 3 3 4 5 10" xfId="11398"/>
    <cellStyle name="Обычный 3 3 4 5 10 2" xfId="11399"/>
    <cellStyle name="Обычный 3 3 4 5 11" xfId="11400"/>
    <cellStyle name="Обычный 3 3 4 5 11 2" xfId="11401"/>
    <cellStyle name="Обычный 3 3 4 5 12" xfId="11402"/>
    <cellStyle name="Обычный 3 3 4 5 12 2" xfId="11403"/>
    <cellStyle name="Обычный 3 3 4 5 13" xfId="11404"/>
    <cellStyle name="Обычный 3 3 4 5 13 2" xfId="11405"/>
    <cellStyle name="Обычный 3 3 4 5 14" xfId="11406"/>
    <cellStyle name="Обычный 3 3 4 5 14 2" xfId="11407"/>
    <cellStyle name="Обычный 3 3 4 5 15" xfId="11408"/>
    <cellStyle name="Обычный 3 3 4 5 15 2" xfId="11409"/>
    <cellStyle name="Обычный 3 3 4 5 16" xfId="11410"/>
    <cellStyle name="Обычный 3 3 4 5 16 2" xfId="11411"/>
    <cellStyle name="Обычный 3 3 4 5 17" xfId="11412"/>
    <cellStyle name="Обычный 3 3 4 5 2" xfId="11413"/>
    <cellStyle name="Обычный 3 3 4 5 2 2" xfId="11414"/>
    <cellStyle name="Обычный 3 3 4 5 3" xfId="11415"/>
    <cellStyle name="Обычный 3 3 4 5 3 2" xfId="11416"/>
    <cellStyle name="Обычный 3 3 4 5 4" xfId="11417"/>
    <cellStyle name="Обычный 3 3 4 5 4 2" xfId="11418"/>
    <cellStyle name="Обычный 3 3 4 5 5" xfId="11419"/>
    <cellStyle name="Обычный 3 3 4 5 5 2" xfId="11420"/>
    <cellStyle name="Обычный 3 3 4 5 6" xfId="11421"/>
    <cellStyle name="Обычный 3 3 4 5 6 2" xfId="11422"/>
    <cellStyle name="Обычный 3 3 4 5 7" xfId="11423"/>
    <cellStyle name="Обычный 3 3 4 5 7 2" xfId="11424"/>
    <cellStyle name="Обычный 3 3 4 5 8" xfId="11425"/>
    <cellStyle name="Обычный 3 3 4 5 8 2" xfId="11426"/>
    <cellStyle name="Обычный 3 3 4 5 9" xfId="11427"/>
    <cellStyle name="Обычный 3 3 4 5 9 2" xfId="11428"/>
    <cellStyle name="Обычный 3 3 4 6" xfId="11429"/>
    <cellStyle name="Обычный 3 3 4 6 10" xfId="11430"/>
    <cellStyle name="Обычный 3 3 4 6 10 2" xfId="11431"/>
    <cellStyle name="Обычный 3 3 4 6 11" xfId="11432"/>
    <cellStyle name="Обычный 3 3 4 6 11 2" xfId="11433"/>
    <cellStyle name="Обычный 3 3 4 6 12" xfId="11434"/>
    <cellStyle name="Обычный 3 3 4 6 12 2" xfId="11435"/>
    <cellStyle name="Обычный 3 3 4 6 13" xfId="11436"/>
    <cellStyle name="Обычный 3 3 4 6 13 2" xfId="11437"/>
    <cellStyle name="Обычный 3 3 4 6 14" xfId="11438"/>
    <cellStyle name="Обычный 3 3 4 6 14 2" xfId="11439"/>
    <cellStyle name="Обычный 3 3 4 6 15" xfId="11440"/>
    <cellStyle name="Обычный 3 3 4 6 15 2" xfId="11441"/>
    <cellStyle name="Обычный 3 3 4 6 16" xfId="11442"/>
    <cellStyle name="Обычный 3 3 4 6 16 2" xfId="11443"/>
    <cellStyle name="Обычный 3 3 4 6 17" xfId="11444"/>
    <cellStyle name="Обычный 3 3 4 6 2" xfId="11445"/>
    <cellStyle name="Обычный 3 3 4 6 2 2" xfId="11446"/>
    <cellStyle name="Обычный 3 3 4 6 3" xfId="11447"/>
    <cellStyle name="Обычный 3 3 4 6 3 2" xfId="11448"/>
    <cellStyle name="Обычный 3 3 4 6 4" xfId="11449"/>
    <cellStyle name="Обычный 3 3 4 6 4 2" xfId="11450"/>
    <cellStyle name="Обычный 3 3 4 6 5" xfId="11451"/>
    <cellStyle name="Обычный 3 3 4 6 5 2" xfId="11452"/>
    <cellStyle name="Обычный 3 3 4 6 6" xfId="11453"/>
    <cellStyle name="Обычный 3 3 4 6 6 2" xfId="11454"/>
    <cellStyle name="Обычный 3 3 4 6 7" xfId="11455"/>
    <cellStyle name="Обычный 3 3 4 6 7 2" xfId="11456"/>
    <cellStyle name="Обычный 3 3 4 6 8" xfId="11457"/>
    <cellStyle name="Обычный 3 3 4 6 8 2" xfId="11458"/>
    <cellStyle name="Обычный 3 3 4 6 9" xfId="11459"/>
    <cellStyle name="Обычный 3 3 4 6 9 2" xfId="11460"/>
    <cellStyle name="Обычный 3 3 4 7" xfId="11461"/>
    <cellStyle name="Обычный 3 3 4 7 10" xfId="11462"/>
    <cellStyle name="Обычный 3 3 4 7 10 2" xfId="11463"/>
    <cellStyle name="Обычный 3 3 4 7 11" xfId="11464"/>
    <cellStyle name="Обычный 3 3 4 7 11 2" xfId="11465"/>
    <cellStyle name="Обычный 3 3 4 7 12" xfId="11466"/>
    <cellStyle name="Обычный 3 3 4 7 12 2" xfId="11467"/>
    <cellStyle name="Обычный 3 3 4 7 13" xfId="11468"/>
    <cellStyle name="Обычный 3 3 4 7 13 2" xfId="11469"/>
    <cellStyle name="Обычный 3 3 4 7 14" xfId="11470"/>
    <cellStyle name="Обычный 3 3 4 7 14 2" xfId="11471"/>
    <cellStyle name="Обычный 3 3 4 7 15" xfId="11472"/>
    <cellStyle name="Обычный 3 3 4 7 15 2" xfId="11473"/>
    <cellStyle name="Обычный 3 3 4 7 16" xfId="11474"/>
    <cellStyle name="Обычный 3 3 4 7 16 2" xfId="11475"/>
    <cellStyle name="Обычный 3 3 4 7 17" xfId="11476"/>
    <cellStyle name="Обычный 3 3 4 7 2" xfId="11477"/>
    <cellStyle name="Обычный 3 3 4 7 2 2" xfId="11478"/>
    <cellStyle name="Обычный 3 3 4 7 3" xfId="11479"/>
    <cellStyle name="Обычный 3 3 4 7 3 2" xfId="11480"/>
    <cellStyle name="Обычный 3 3 4 7 4" xfId="11481"/>
    <cellStyle name="Обычный 3 3 4 7 4 2" xfId="11482"/>
    <cellStyle name="Обычный 3 3 4 7 5" xfId="11483"/>
    <cellStyle name="Обычный 3 3 4 7 5 2" xfId="11484"/>
    <cellStyle name="Обычный 3 3 4 7 6" xfId="11485"/>
    <cellStyle name="Обычный 3 3 4 7 6 2" xfId="11486"/>
    <cellStyle name="Обычный 3 3 4 7 7" xfId="11487"/>
    <cellStyle name="Обычный 3 3 4 7 7 2" xfId="11488"/>
    <cellStyle name="Обычный 3 3 4 7 8" xfId="11489"/>
    <cellStyle name="Обычный 3 3 4 7 8 2" xfId="11490"/>
    <cellStyle name="Обычный 3 3 4 7 9" xfId="11491"/>
    <cellStyle name="Обычный 3 3 4 7 9 2" xfId="11492"/>
    <cellStyle name="Обычный 3 3 4 8" xfId="11493"/>
    <cellStyle name="Обычный 3 3 4 8 10" xfId="11494"/>
    <cellStyle name="Обычный 3 3 4 8 10 2" xfId="11495"/>
    <cellStyle name="Обычный 3 3 4 8 11" xfId="11496"/>
    <cellStyle name="Обычный 3 3 4 8 11 2" xfId="11497"/>
    <cellStyle name="Обычный 3 3 4 8 12" xfId="11498"/>
    <cellStyle name="Обычный 3 3 4 8 12 2" xfId="11499"/>
    <cellStyle name="Обычный 3 3 4 8 13" xfId="11500"/>
    <cellStyle name="Обычный 3 3 4 8 13 2" xfId="11501"/>
    <cellStyle name="Обычный 3 3 4 8 14" xfId="11502"/>
    <cellStyle name="Обычный 3 3 4 8 14 2" xfId="11503"/>
    <cellStyle name="Обычный 3 3 4 8 15" xfId="11504"/>
    <cellStyle name="Обычный 3 3 4 8 15 2" xfId="11505"/>
    <cellStyle name="Обычный 3 3 4 8 16" xfId="11506"/>
    <cellStyle name="Обычный 3 3 4 8 16 2" xfId="11507"/>
    <cellStyle name="Обычный 3 3 4 8 17" xfId="11508"/>
    <cellStyle name="Обычный 3 3 4 8 2" xfId="11509"/>
    <cellStyle name="Обычный 3 3 4 8 2 2" xfId="11510"/>
    <cellStyle name="Обычный 3 3 4 8 3" xfId="11511"/>
    <cellStyle name="Обычный 3 3 4 8 3 2" xfId="11512"/>
    <cellStyle name="Обычный 3 3 4 8 4" xfId="11513"/>
    <cellStyle name="Обычный 3 3 4 8 4 2" xfId="11514"/>
    <cellStyle name="Обычный 3 3 4 8 5" xfId="11515"/>
    <cellStyle name="Обычный 3 3 4 8 5 2" xfId="11516"/>
    <cellStyle name="Обычный 3 3 4 8 6" xfId="11517"/>
    <cellStyle name="Обычный 3 3 4 8 6 2" xfId="11518"/>
    <cellStyle name="Обычный 3 3 4 8 7" xfId="11519"/>
    <cellStyle name="Обычный 3 3 4 8 7 2" xfId="11520"/>
    <cellStyle name="Обычный 3 3 4 8 8" xfId="11521"/>
    <cellStyle name="Обычный 3 3 4 8 8 2" xfId="11522"/>
    <cellStyle name="Обычный 3 3 4 8 9" xfId="11523"/>
    <cellStyle name="Обычный 3 3 4 8 9 2" xfId="11524"/>
    <cellStyle name="Обычный 3 3 4 9" xfId="11525"/>
    <cellStyle name="Обычный 3 3 4 9 2" xfId="11526"/>
    <cellStyle name="Обычный 3 3 5" xfId="11527"/>
    <cellStyle name="Обычный 3 3 5 10" xfId="11528"/>
    <cellStyle name="Обычный 3 3 5 10 2" xfId="11529"/>
    <cellStyle name="Обычный 3 3 5 11" xfId="11530"/>
    <cellStyle name="Обычный 3 3 5 11 2" xfId="11531"/>
    <cellStyle name="Обычный 3 3 5 12" xfId="11532"/>
    <cellStyle name="Обычный 3 3 5 12 2" xfId="11533"/>
    <cellStyle name="Обычный 3 3 5 13" xfId="11534"/>
    <cellStyle name="Обычный 3 3 5 13 2" xfId="11535"/>
    <cellStyle name="Обычный 3 3 5 14" xfId="11536"/>
    <cellStyle name="Обычный 3 3 5 14 2" xfId="11537"/>
    <cellStyle name="Обычный 3 3 5 15" xfId="11538"/>
    <cellStyle name="Обычный 3 3 5 15 2" xfId="11539"/>
    <cellStyle name="Обычный 3 3 5 16" xfId="11540"/>
    <cellStyle name="Обычный 3 3 5 16 2" xfId="11541"/>
    <cellStyle name="Обычный 3 3 5 17" xfId="11542"/>
    <cellStyle name="Обычный 3 3 5 2" xfId="11543"/>
    <cellStyle name="Обычный 3 3 5 2 2" xfId="11544"/>
    <cellStyle name="Обычный 3 3 5 3" xfId="11545"/>
    <cellStyle name="Обычный 3 3 5 3 2" xfId="11546"/>
    <cellStyle name="Обычный 3 3 5 4" xfId="11547"/>
    <cellStyle name="Обычный 3 3 5 4 2" xfId="11548"/>
    <cellStyle name="Обычный 3 3 5 5" xfId="11549"/>
    <cellStyle name="Обычный 3 3 5 5 2" xfId="11550"/>
    <cellStyle name="Обычный 3 3 5 6" xfId="11551"/>
    <cellStyle name="Обычный 3 3 5 6 2" xfId="11552"/>
    <cellStyle name="Обычный 3 3 5 7" xfId="11553"/>
    <cellStyle name="Обычный 3 3 5 7 2" xfId="11554"/>
    <cellStyle name="Обычный 3 3 5 8" xfId="11555"/>
    <cellStyle name="Обычный 3 3 5 8 2" xfId="11556"/>
    <cellStyle name="Обычный 3 3 5 9" xfId="11557"/>
    <cellStyle name="Обычный 3 3 5 9 2" xfId="11558"/>
    <cellStyle name="Обычный 3 3 6" xfId="11559"/>
    <cellStyle name="Обычный 3 3 6 10" xfId="11560"/>
    <cellStyle name="Обычный 3 3 6 10 2" xfId="11561"/>
    <cellStyle name="Обычный 3 3 6 11" xfId="11562"/>
    <cellStyle name="Обычный 3 3 6 11 2" xfId="11563"/>
    <cellStyle name="Обычный 3 3 6 12" xfId="11564"/>
    <cellStyle name="Обычный 3 3 6 12 2" xfId="11565"/>
    <cellStyle name="Обычный 3 3 6 13" xfId="11566"/>
    <cellStyle name="Обычный 3 3 6 13 2" xfId="11567"/>
    <cellStyle name="Обычный 3 3 6 14" xfId="11568"/>
    <cellStyle name="Обычный 3 3 6 14 2" xfId="11569"/>
    <cellStyle name="Обычный 3 3 6 15" xfId="11570"/>
    <cellStyle name="Обычный 3 3 6 15 2" xfId="11571"/>
    <cellStyle name="Обычный 3 3 6 16" xfId="11572"/>
    <cellStyle name="Обычный 3 3 6 16 2" xfId="11573"/>
    <cellStyle name="Обычный 3 3 6 17" xfId="11574"/>
    <cellStyle name="Обычный 3 3 6 2" xfId="11575"/>
    <cellStyle name="Обычный 3 3 6 2 2" xfId="11576"/>
    <cellStyle name="Обычный 3 3 6 3" xfId="11577"/>
    <cellStyle name="Обычный 3 3 6 3 2" xfId="11578"/>
    <cellStyle name="Обычный 3 3 6 4" xfId="11579"/>
    <cellStyle name="Обычный 3 3 6 4 2" xfId="11580"/>
    <cellStyle name="Обычный 3 3 6 5" xfId="11581"/>
    <cellStyle name="Обычный 3 3 6 5 2" xfId="11582"/>
    <cellStyle name="Обычный 3 3 6 6" xfId="11583"/>
    <cellStyle name="Обычный 3 3 6 6 2" xfId="11584"/>
    <cellStyle name="Обычный 3 3 6 7" xfId="11585"/>
    <cellStyle name="Обычный 3 3 6 7 2" xfId="11586"/>
    <cellStyle name="Обычный 3 3 6 8" xfId="11587"/>
    <cellStyle name="Обычный 3 3 6 8 2" xfId="11588"/>
    <cellStyle name="Обычный 3 3 6 9" xfId="11589"/>
    <cellStyle name="Обычный 3 3 6 9 2" xfId="11590"/>
    <cellStyle name="Обычный 3 3 7" xfId="11591"/>
    <cellStyle name="Обычный 3 3 7 10" xfId="11592"/>
    <cellStyle name="Обычный 3 3 7 10 2" xfId="11593"/>
    <cellStyle name="Обычный 3 3 7 11" xfId="11594"/>
    <cellStyle name="Обычный 3 3 7 11 2" xfId="11595"/>
    <cellStyle name="Обычный 3 3 7 12" xfId="11596"/>
    <cellStyle name="Обычный 3 3 7 12 2" xfId="11597"/>
    <cellStyle name="Обычный 3 3 7 13" xfId="11598"/>
    <cellStyle name="Обычный 3 3 7 13 2" xfId="11599"/>
    <cellStyle name="Обычный 3 3 7 14" xfId="11600"/>
    <cellStyle name="Обычный 3 3 7 14 2" xfId="11601"/>
    <cellStyle name="Обычный 3 3 7 15" xfId="11602"/>
    <cellStyle name="Обычный 3 3 7 15 2" xfId="11603"/>
    <cellStyle name="Обычный 3 3 7 16" xfId="11604"/>
    <cellStyle name="Обычный 3 3 7 16 2" xfId="11605"/>
    <cellStyle name="Обычный 3 3 7 17" xfId="11606"/>
    <cellStyle name="Обычный 3 3 7 2" xfId="11607"/>
    <cellStyle name="Обычный 3 3 7 2 2" xfId="11608"/>
    <cellStyle name="Обычный 3 3 7 3" xfId="11609"/>
    <cellStyle name="Обычный 3 3 7 3 2" xfId="11610"/>
    <cellStyle name="Обычный 3 3 7 4" xfId="11611"/>
    <cellStyle name="Обычный 3 3 7 4 2" xfId="11612"/>
    <cellStyle name="Обычный 3 3 7 5" xfId="11613"/>
    <cellStyle name="Обычный 3 3 7 5 2" xfId="11614"/>
    <cellStyle name="Обычный 3 3 7 6" xfId="11615"/>
    <cellStyle name="Обычный 3 3 7 6 2" xfId="11616"/>
    <cellStyle name="Обычный 3 3 7 7" xfId="11617"/>
    <cellStyle name="Обычный 3 3 7 7 2" xfId="11618"/>
    <cellStyle name="Обычный 3 3 7 8" xfId="11619"/>
    <cellStyle name="Обычный 3 3 7 8 2" xfId="11620"/>
    <cellStyle name="Обычный 3 3 7 9" xfId="11621"/>
    <cellStyle name="Обычный 3 3 7 9 2" xfId="11622"/>
    <cellStyle name="Обычный 3 3 8" xfId="11623"/>
    <cellStyle name="Обычный 3 3 8 10" xfId="11624"/>
    <cellStyle name="Обычный 3 3 8 10 2" xfId="11625"/>
    <cellStyle name="Обычный 3 3 8 11" xfId="11626"/>
    <cellStyle name="Обычный 3 3 8 11 2" xfId="11627"/>
    <cellStyle name="Обычный 3 3 8 12" xfId="11628"/>
    <cellStyle name="Обычный 3 3 8 12 2" xfId="11629"/>
    <cellStyle name="Обычный 3 3 8 13" xfId="11630"/>
    <cellStyle name="Обычный 3 3 8 13 2" xfId="11631"/>
    <cellStyle name="Обычный 3 3 8 14" xfId="11632"/>
    <cellStyle name="Обычный 3 3 8 14 2" xfId="11633"/>
    <cellStyle name="Обычный 3 3 8 15" xfId="11634"/>
    <cellStyle name="Обычный 3 3 8 15 2" xfId="11635"/>
    <cellStyle name="Обычный 3 3 8 16" xfId="11636"/>
    <cellStyle name="Обычный 3 3 8 16 2" xfId="11637"/>
    <cellStyle name="Обычный 3 3 8 17" xfId="11638"/>
    <cellStyle name="Обычный 3 3 8 2" xfId="11639"/>
    <cellStyle name="Обычный 3 3 8 2 2" xfId="11640"/>
    <cellStyle name="Обычный 3 3 8 3" xfId="11641"/>
    <cellStyle name="Обычный 3 3 8 3 2" xfId="11642"/>
    <cellStyle name="Обычный 3 3 8 4" xfId="11643"/>
    <cellStyle name="Обычный 3 3 8 4 2" xfId="11644"/>
    <cellStyle name="Обычный 3 3 8 5" xfId="11645"/>
    <cellStyle name="Обычный 3 3 8 5 2" xfId="11646"/>
    <cellStyle name="Обычный 3 3 8 6" xfId="11647"/>
    <cellStyle name="Обычный 3 3 8 6 2" xfId="11648"/>
    <cellStyle name="Обычный 3 3 8 7" xfId="11649"/>
    <cellStyle name="Обычный 3 3 8 7 2" xfId="11650"/>
    <cellStyle name="Обычный 3 3 8 8" xfId="11651"/>
    <cellStyle name="Обычный 3 3 8 8 2" xfId="11652"/>
    <cellStyle name="Обычный 3 3 8 9" xfId="11653"/>
    <cellStyle name="Обычный 3 3 8 9 2" xfId="11654"/>
    <cellStyle name="Обычный 3 3 9" xfId="11655"/>
    <cellStyle name="Обычный 3 3 9 10" xfId="11656"/>
    <cellStyle name="Обычный 3 3 9 10 2" xfId="11657"/>
    <cellStyle name="Обычный 3 3 9 11" xfId="11658"/>
    <cellStyle name="Обычный 3 3 9 11 2" xfId="11659"/>
    <cellStyle name="Обычный 3 3 9 12" xfId="11660"/>
    <cellStyle name="Обычный 3 3 9 12 2" xfId="11661"/>
    <cellStyle name="Обычный 3 3 9 13" xfId="11662"/>
    <cellStyle name="Обычный 3 3 9 13 2" xfId="11663"/>
    <cellStyle name="Обычный 3 3 9 14" xfId="11664"/>
    <cellStyle name="Обычный 3 3 9 14 2" xfId="11665"/>
    <cellStyle name="Обычный 3 3 9 15" xfId="11666"/>
    <cellStyle name="Обычный 3 3 9 15 2" xfId="11667"/>
    <cellStyle name="Обычный 3 3 9 16" xfId="11668"/>
    <cellStyle name="Обычный 3 3 9 16 2" xfId="11669"/>
    <cellStyle name="Обычный 3 3 9 17" xfId="11670"/>
    <cellStyle name="Обычный 3 3 9 2" xfId="11671"/>
    <cellStyle name="Обычный 3 3 9 2 2" xfId="11672"/>
    <cellStyle name="Обычный 3 3 9 3" xfId="11673"/>
    <cellStyle name="Обычный 3 3 9 3 2" xfId="11674"/>
    <cellStyle name="Обычный 3 3 9 4" xfId="11675"/>
    <cellStyle name="Обычный 3 3 9 4 2" xfId="11676"/>
    <cellStyle name="Обычный 3 3 9 5" xfId="11677"/>
    <cellStyle name="Обычный 3 3 9 5 2" xfId="11678"/>
    <cellStyle name="Обычный 3 3 9 6" xfId="11679"/>
    <cellStyle name="Обычный 3 3 9 6 2" xfId="11680"/>
    <cellStyle name="Обычный 3 3 9 7" xfId="11681"/>
    <cellStyle name="Обычный 3 3 9 7 2" xfId="11682"/>
    <cellStyle name="Обычный 3 3 9 8" xfId="11683"/>
    <cellStyle name="Обычный 3 3 9 8 2" xfId="11684"/>
    <cellStyle name="Обычный 3 3 9 9" xfId="11685"/>
    <cellStyle name="Обычный 3 3 9 9 2" xfId="11686"/>
    <cellStyle name="Обычный 3 3_Карта сбора НВВ РЭ 1 полугодие" xfId="11687"/>
    <cellStyle name="Обычный 3 30" xfId="11688"/>
    <cellStyle name="Обычный 3 30 2" xfId="11689"/>
    <cellStyle name="Обычный 3 31" xfId="11690"/>
    <cellStyle name="Обычный 3 31 2" xfId="11691"/>
    <cellStyle name="Обычный 3 32" xfId="11692"/>
    <cellStyle name="Обычный 3 32 2" xfId="11693"/>
    <cellStyle name="Обычный 3 33" xfId="11694"/>
    <cellStyle name="Обычный 3 34" xfId="11695"/>
    <cellStyle name="Обычный 3 34 2" xfId="11696"/>
    <cellStyle name="Обычный 3 34_Карта сбора НВВ РЭ 1 полугодие" xfId="11697"/>
    <cellStyle name="Обычный 3 35" xfId="11698"/>
    <cellStyle name="Обычный 3 36" xfId="11699"/>
    <cellStyle name="Обычный 3 4" xfId="11700"/>
    <cellStyle name="Обычный 3 4 10" xfId="11701"/>
    <cellStyle name="Обычный 3 4 10 10" xfId="11702"/>
    <cellStyle name="Обычный 3 4 10 10 2" xfId="11703"/>
    <cellStyle name="Обычный 3 4 10 11" xfId="11704"/>
    <cellStyle name="Обычный 3 4 10 11 2" xfId="11705"/>
    <cellStyle name="Обычный 3 4 10 12" xfId="11706"/>
    <cellStyle name="Обычный 3 4 10 12 2" xfId="11707"/>
    <cellStyle name="Обычный 3 4 10 13" xfId="11708"/>
    <cellStyle name="Обычный 3 4 10 13 2" xfId="11709"/>
    <cellStyle name="Обычный 3 4 10 14" xfId="11710"/>
    <cellStyle name="Обычный 3 4 10 14 2" xfId="11711"/>
    <cellStyle name="Обычный 3 4 10 15" xfId="11712"/>
    <cellStyle name="Обычный 3 4 10 15 2" xfId="11713"/>
    <cellStyle name="Обычный 3 4 10 16" xfId="11714"/>
    <cellStyle name="Обычный 3 4 10 16 2" xfId="11715"/>
    <cellStyle name="Обычный 3 4 10 17" xfId="11716"/>
    <cellStyle name="Обычный 3 4 10 2" xfId="11717"/>
    <cellStyle name="Обычный 3 4 10 2 2" xfId="11718"/>
    <cellStyle name="Обычный 3 4 10 3" xfId="11719"/>
    <cellStyle name="Обычный 3 4 10 3 2" xfId="11720"/>
    <cellStyle name="Обычный 3 4 10 4" xfId="11721"/>
    <cellStyle name="Обычный 3 4 10 4 2" xfId="11722"/>
    <cellStyle name="Обычный 3 4 10 5" xfId="11723"/>
    <cellStyle name="Обычный 3 4 10 5 2" xfId="11724"/>
    <cellStyle name="Обычный 3 4 10 6" xfId="11725"/>
    <cellStyle name="Обычный 3 4 10 6 2" xfId="11726"/>
    <cellStyle name="Обычный 3 4 10 7" xfId="11727"/>
    <cellStyle name="Обычный 3 4 10 7 2" xfId="11728"/>
    <cellStyle name="Обычный 3 4 10 8" xfId="11729"/>
    <cellStyle name="Обычный 3 4 10 8 2" xfId="11730"/>
    <cellStyle name="Обычный 3 4 10 9" xfId="11731"/>
    <cellStyle name="Обычный 3 4 10 9 2" xfId="11732"/>
    <cellStyle name="Обычный 3 4 11" xfId="11733"/>
    <cellStyle name="Обычный 3 4 11 10" xfId="11734"/>
    <cellStyle name="Обычный 3 4 11 10 2" xfId="11735"/>
    <cellStyle name="Обычный 3 4 11 11" xfId="11736"/>
    <cellStyle name="Обычный 3 4 11 11 2" xfId="11737"/>
    <cellStyle name="Обычный 3 4 11 12" xfId="11738"/>
    <cellStyle name="Обычный 3 4 11 12 2" xfId="11739"/>
    <cellStyle name="Обычный 3 4 11 13" xfId="11740"/>
    <cellStyle name="Обычный 3 4 11 13 2" xfId="11741"/>
    <cellStyle name="Обычный 3 4 11 14" xfId="11742"/>
    <cellStyle name="Обычный 3 4 11 14 2" xfId="11743"/>
    <cellStyle name="Обычный 3 4 11 15" xfId="11744"/>
    <cellStyle name="Обычный 3 4 11 15 2" xfId="11745"/>
    <cellStyle name="Обычный 3 4 11 16" xfId="11746"/>
    <cellStyle name="Обычный 3 4 11 16 2" xfId="11747"/>
    <cellStyle name="Обычный 3 4 11 17" xfId="11748"/>
    <cellStyle name="Обычный 3 4 11 2" xfId="11749"/>
    <cellStyle name="Обычный 3 4 11 2 2" xfId="11750"/>
    <cellStyle name="Обычный 3 4 11 3" xfId="11751"/>
    <cellStyle name="Обычный 3 4 11 3 2" xfId="11752"/>
    <cellStyle name="Обычный 3 4 11 4" xfId="11753"/>
    <cellStyle name="Обычный 3 4 11 4 2" xfId="11754"/>
    <cellStyle name="Обычный 3 4 11 5" xfId="11755"/>
    <cellStyle name="Обычный 3 4 11 5 2" xfId="11756"/>
    <cellStyle name="Обычный 3 4 11 6" xfId="11757"/>
    <cellStyle name="Обычный 3 4 11 6 2" xfId="11758"/>
    <cellStyle name="Обычный 3 4 11 7" xfId="11759"/>
    <cellStyle name="Обычный 3 4 11 7 2" xfId="11760"/>
    <cellStyle name="Обычный 3 4 11 8" xfId="11761"/>
    <cellStyle name="Обычный 3 4 11 8 2" xfId="11762"/>
    <cellStyle name="Обычный 3 4 11 9" xfId="11763"/>
    <cellStyle name="Обычный 3 4 11 9 2" xfId="11764"/>
    <cellStyle name="Обычный 3 4 12" xfId="11765"/>
    <cellStyle name="Обычный 3 4 12 2" xfId="11766"/>
    <cellStyle name="Обычный 3 4 13" xfId="11767"/>
    <cellStyle name="Обычный 3 4 13 2" xfId="11768"/>
    <cellStyle name="Обычный 3 4 14" xfId="11769"/>
    <cellStyle name="Обычный 3 4 14 2" xfId="11770"/>
    <cellStyle name="Обычный 3 4 15" xfId="11771"/>
    <cellStyle name="Обычный 3 4 15 2" xfId="11772"/>
    <cellStyle name="Обычный 3 4 16" xfId="11773"/>
    <cellStyle name="Обычный 3 4 16 2" xfId="11774"/>
    <cellStyle name="Обычный 3 4 17" xfId="11775"/>
    <cellStyle name="Обычный 3 4 17 2" xfId="11776"/>
    <cellStyle name="Обычный 3 4 18" xfId="11777"/>
    <cellStyle name="Обычный 3 4 18 2" xfId="11778"/>
    <cellStyle name="Обычный 3 4 19" xfId="11779"/>
    <cellStyle name="Обычный 3 4 19 2" xfId="11780"/>
    <cellStyle name="Обычный 3 4 2" xfId="11781"/>
    <cellStyle name="Обычный 3 4 2 10" xfId="11782"/>
    <cellStyle name="Обычный 3 4 2 10 2" xfId="11783"/>
    <cellStyle name="Обычный 3 4 2 11" xfId="11784"/>
    <cellStyle name="Обычный 3 4 2 11 2" xfId="11785"/>
    <cellStyle name="Обычный 3 4 2 12" xfId="11786"/>
    <cellStyle name="Обычный 3 4 2 12 2" xfId="11787"/>
    <cellStyle name="Обычный 3 4 2 13" xfId="11788"/>
    <cellStyle name="Обычный 3 4 2 13 2" xfId="11789"/>
    <cellStyle name="Обычный 3 4 2 14" xfId="11790"/>
    <cellStyle name="Обычный 3 4 2 14 2" xfId="11791"/>
    <cellStyle name="Обычный 3 4 2 15" xfId="11792"/>
    <cellStyle name="Обычный 3 4 2 15 2" xfId="11793"/>
    <cellStyle name="Обычный 3 4 2 16" xfId="11794"/>
    <cellStyle name="Обычный 3 4 2 16 2" xfId="11795"/>
    <cellStyle name="Обычный 3 4 2 17" xfId="11796"/>
    <cellStyle name="Обычный 3 4 2 17 2" xfId="11797"/>
    <cellStyle name="Обычный 3 4 2 18" xfId="11798"/>
    <cellStyle name="Обычный 3 4 2 18 2" xfId="11799"/>
    <cellStyle name="Обычный 3 4 2 19" xfId="11800"/>
    <cellStyle name="Обычный 3 4 2 19 2" xfId="11801"/>
    <cellStyle name="Обычный 3 4 2 2" xfId="11802"/>
    <cellStyle name="Обычный 3 4 2 2 10" xfId="11803"/>
    <cellStyle name="Обычный 3 4 2 2 10 2" xfId="11804"/>
    <cellStyle name="Обычный 3 4 2 2 11" xfId="11805"/>
    <cellStyle name="Обычный 3 4 2 2 11 2" xfId="11806"/>
    <cellStyle name="Обычный 3 4 2 2 12" xfId="11807"/>
    <cellStyle name="Обычный 3 4 2 2 12 2" xfId="11808"/>
    <cellStyle name="Обычный 3 4 2 2 13" xfId="11809"/>
    <cellStyle name="Обычный 3 4 2 2 13 2" xfId="11810"/>
    <cellStyle name="Обычный 3 4 2 2 14" xfId="11811"/>
    <cellStyle name="Обычный 3 4 2 2 14 2" xfId="11812"/>
    <cellStyle name="Обычный 3 4 2 2 15" xfId="11813"/>
    <cellStyle name="Обычный 3 4 2 2 15 2" xfId="11814"/>
    <cellStyle name="Обычный 3 4 2 2 16" xfId="11815"/>
    <cellStyle name="Обычный 3 4 2 2 16 2" xfId="11816"/>
    <cellStyle name="Обычный 3 4 2 2 17" xfId="11817"/>
    <cellStyle name="Обычный 3 4 2 2 2" xfId="11818"/>
    <cellStyle name="Обычный 3 4 2 2 2 2" xfId="11819"/>
    <cellStyle name="Обычный 3 4 2 2 3" xfId="11820"/>
    <cellStyle name="Обычный 3 4 2 2 3 2" xfId="11821"/>
    <cellStyle name="Обычный 3 4 2 2 4" xfId="11822"/>
    <cellStyle name="Обычный 3 4 2 2 4 2" xfId="11823"/>
    <cellStyle name="Обычный 3 4 2 2 5" xfId="11824"/>
    <cellStyle name="Обычный 3 4 2 2 5 2" xfId="11825"/>
    <cellStyle name="Обычный 3 4 2 2 6" xfId="11826"/>
    <cellStyle name="Обычный 3 4 2 2 6 2" xfId="11827"/>
    <cellStyle name="Обычный 3 4 2 2 7" xfId="11828"/>
    <cellStyle name="Обычный 3 4 2 2 7 2" xfId="11829"/>
    <cellStyle name="Обычный 3 4 2 2 8" xfId="11830"/>
    <cellStyle name="Обычный 3 4 2 2 8 2" xfId="11831"/>
    <cellStyle name="Обычный 3 4 2 2 9" xfId="11832"/>
    <cellStyle name="Обычный 3 4 2 2 9 2" xfId="11833"/>
    <cellStyle name="Обычный 3 4 2 20" xfId="11834"/>
    <cellStyle name="Обычный 3 4 2 20 2" xfId="11835"/>
    <cellStyle name="Обычный 3 4 2 21" xfId="11836"/>
    <cellStyle name="Обычный 3 4 2 21 2" xfId="11837"/>
    <cellStyle name="Обычный 3 4 2 22" xfId="11838"/>
    <cellStyle name="Обычный 3 4 2 22 2" xfId="11839"/>
    <cellStyle name="Обычный 3 4 2 23" xfId="11840"/>
    <cellStyle name="Обычный 3 4 2 23 2" xfId="11841"/>
    <cellStyle name="Обычный 3 4 2 24" xfId="11842"/>
    <cellStyle name="Обычный 3 4 2 24 2" xfId="11843"/>
    <cellStyle name="Обычный 3 4 2 25" xfId="11844"/>
    <cellStyle name="Обычный 3 4 2 25 2" xfId="11845"/>
    <cellStyle name="Обычный 3 4 2 26" xfId="11846"/>
    <cellStyle name="Обычный 3 4 2 3" xfId="11847"/>
    <cellStyle name="Обычный 3 4 2 3 10" xfId="11848"/>
    <cellStyle name="Обычный 3 4 2 3 10 2" xfId="11849"/>
    <cellStyle name="Обычный 3 4 2 3 11" xfId="11850"/>
    <cellStyle name="Обычный 3 4 2 3 11 2" xfId="11851"/>
    <cellStyle name="Обычный 3 4 2 3 12" xfId="11852"/>
    <cellStyle name="Обычный 3 4 2 3 12 2" xfId="11853"/>
    <cellStyle name="Обычный 3 4 2 3 13" xfId="11854"/>
    <cellStyle name="Обычный 3 4 2 3 13 2" xfId="11855"/>
    <cellStyle name="Обычный 3 4 2 3 14" xfId="11856"/>
    <cellStyle name="Обычный 3 4 2 3 14 2" xfId="11857"/>
    <cellStyle name="Обычный 3 4 2 3 15" xfId="11858"/>
    <cellStyle name="Обычный 3 4 2 3 15 2" xfId="11859"/>
    <cellStyle name="Обычный 3 4 2 3 16" xfId="11860"/>
    <cellStyle name="Обычный 3 4 2 3 16 2" xfId="11861"/>
    <cellStyle name="Обычный 3 4 2 3 17" xfId="11862"/>
    <cellStyle name="Обычный 3 4 2 3 2" xfId="11863"/>
    <cellStyle name="Обычный 3 4 2 3 2 2" xfId="11864"/>
    <cellStyle name="Обычный 3 4 2 3 3" xfId="11865"/>
    <cellStyle name="Обычный 3 4 2 3 3 2" xfId="11866"/>
    <cellStyle name="Обычный 3 4 2 3 4" xfId="11867"/>
    <cellStyle name="Обычный 3 4 2 3 4 2" xfId="11868"/>
    <cellStyle name="Обычный 3 4 2 3 5" xfId="11869"/>
    <cellStyle name="Обычный 3 4 2 3 5 2" xfId="11870"/>
    <cellStyle name="Обычный 3 4 2 3 6" xfId="11871"/>
    <cellStyle name="Обычный 3 4 2 3 6 2" xfId="11872"/>
    <cellStyle name="Обычный 3 4 2 3 7" xfId="11873"/>
    <cellStyle name="Обычный 3 4 2 3 7 2" xfId="11874"/>
    <cellStyle name="Обычный 3 4 2 3 8" xfId="11875"/>
    <cellStyle name="Обычный 3 4 2 3 8 2" xfId="11876"/>
    <cellStyle name="Обычный 3 4 2 3 9" xfId="11877"/>
    <cellStyle name="Обычный 3 4 2 3 9 2" xfId="11878"/>
    <cellStyle name="Обычный 3 4 2 4" xfId="11879"/>
    <cellStyle name="Обычный 3 4 2 4 10" xfId="11880"/>
    <cellStyle name="Обычный 3 4 2 4 10 2" xfId="11881"/>
    <cellStyle name="Обычный 3 4 2 4 11" xfId="11882"/>
    <cellStyle name="Обычный 3 4 2 4 11 2" xfId="11883"/>
    <cellStyle name="Обычный 3 4 2 4 12" xfId="11884"/>
    <cellStyle name="Обычный 3 4 2 4 12 2" xfId="11885"/>
    <cellStyle name="Обычный 3 4 2 4 13" xfId="11886"/>
    <cellStyle name="Обычный 3 4 2 4 13 2" xfId="11887"/>
    <cellStyle name="Обычный 3 4 2 4 14" xfId="11888"/>
    <cellStyle name="Обычный 3 4 2 4 14 2" xfId="11889"/>
    <cellStyle name="Обычный 3 4 2 4 15" xfId="11890"/>
    <cellStyle name="Обычный 3 4 2 4 15 2" xfId="11891"/>
    <cellStyle name="Обычный 3 4 2 4 16" xfId="11892"/>
    <cellStyle name="Обычный 3 4 2 4 16 2" xfId="11893"/>
    <cellStyle name="Обычный 3 4 2 4 17" xfId="11894"/>
    <cellStyle name="Обычный 3 4 2 4 2" xfId="11895"/>
    <cellStyle name="Обычный 3 4 2 4 2 2" xfId="11896"/>
    <cellStyle name="Обычный 3 4 2 4 3" xfId="11897"/>
    <cellStyle name="Обычный 3 4 2 4 3 2" xfId="11898"/>
    <cellStyle name="Обычный 3 4 2 4 4" xfId="11899"/>
    <cellStyle name="Обычный 3 4 2 4 4 2" xfId="11900"/>
    <cellStyle name="Обычный 3 4 2 4 5" xfId="11901"/>
    <cellStyle name="Обычный 3 4 2 4 5 2" xfId="11902"/>
    <cellStyle name="Обычный 3 4 2 4 6" xfId="11903"/>
    <cellStyle name="Обычный 3 4 2 4 6 2" xfId="11904"/>
    <cellStyle name="Обычный 3 4 2 4 7" xfId="11905"/>
    <cellStyle name="Обычный 3 4 2 4 7 2" xfId="11906"/>
    <cellStyle name="Обычный 3 4 2 4 8" xfId="11907"/>
    <cellStyle name="Обычный 3 4 2 4 8 2" xfId="11908"/>
    <cellStyle name="Обычный 3 4 2 4 9" xfId="11909"/>
    <cellStyle name="Обычный 3 4 2 4 9 2" xfId="11910"/>
    <cellStyle name="Обычный 3 4 2 5" xfId="11911"/>
    <cellStyle name="Обычный 3 4 2 5 10" xfId="11912"/>
    <cellStyle name="Обычный 3 4 2 5 10 2" xfId="11913"/>
    <cellStyle name="Обычный 3 4 2 5 11" xfId="11914"/>
    <cellStyle name="Обычный 3 4 2 5 11 2" xfId="11915"/>
    <cellStyle name="Обычный 3 4 2 5 12" xfId="11916"/>
    <cellStyle name="Обычный 3 4 2 5 12 2" xfId="11917"/>
    <cellStyle name="Обычный 3 4 2 5 13" xfId="11918"/>
    <cellStyle name="Обычный 3 4 2 5 13 2" xfId="11919"/>
    <cellStyle name="Обычный 3 4 2 5 14" xfId="11920"/>
    <cellStyle name="Обычный 3 4 2 5 14 2" xfId="11921"/>
    <cellStyle name="Обычный 3 4 2 5 15" xfId="11922"/>
    <cellStyle name="Обычный 3 4 2 5 15 2" xfId="11923"/>
    <cellStyle name="Обычный 3 4 2 5 16" xfId="11924"/>
    <cellStyle name="Обычный 3 4 2 5 16 2" xfId="11925"/>
    <cellStyle name="Обычный 3 4 2 5 17" xfId="11926"/>
    <cellStyle name="Обычный 3 4 2 5 2" xfId="11927"/>
    <cellStyle name="Обычный 3 4 2 5 2 2" xfId="11928"/>
    <cellStyle name="Обычный 3 4 2 5 3" xfId="11929"/>
    <cellStyle name="Обычный 3 4 2 5 3 2" xfId="11930"/>
    <cellStyle name="Обычный 3 4 2 5 4" xfId="11931"/>
    <cellStyle name="Обычный 3 4 2 5 4 2" xfId="11932"/>
    <cellStyle name="Обычный 3 4 2 5 5" xfId="11933"/>
    <cellStyle name="Обычный 3 4 2 5 5 2" xfId="11934"/>
    <cellStyle name="Обычный 3 4 2 5 6" xfId="11935"/>
    <cellStyle name="Обычный 3 4 2 5 6 2" xfId="11936"/>
    <cellStyle name="Обычный 3 4 2 5 7" xfId="11937"/>
    <cellStyle name="Обычный 3 4 2 5 7 2" xfId="11938"/>
    <cellStyle name="Обычный 3 4 2 5 8" xfId="11939"/>
    <cellStyle name="Обычный 3 4 2 5 8 2" xfId="11940"/>
    <cellStyle name="Обычный 3 4 2 5 9" xfId="11941"/>
    <cellStyle name="Обычный 3 4 2 5 9 2" xfId="11942"/>
    <cellStyle name="Обычный 3 4 2 6" xfId="11943"/>
    <cellStyle name="Обычный 3 4 2 6 10" xfId="11944"/>
    <cellStyle name="Обычный 3 4 2 6 10 2" xfId="11945"/>
    <cellStyle name="Обычный 3 4 2 6 11" xfId="11946"/>
    <cellStyle name="Обычный 3 4 2 6 11 2" xfId="11947"/>
    <cellStyle name="Обычный 3 4 2 6 12" xfId="11948"/>
    <cellStyle name="Обычный 3 4 2 6 12 2" xfId="11949"/>
    <cellStyle name="Обычный 3 4 2 6 13" xfId="11950"/>
    <cellStyle name="Обычный 3 4 2 6 13 2" xfId="11951"/>
    <cellStyle name="Обычный 3 4 2 6 14" xfId="11952"/>
    <cellStyle name="Обычный 3 4 2 6 14 2" xfId="11953"/>
    <cellStyle name="Обычный 3 4 2 6 15" xfId="11954"/>
    <cellStyle name="Обычный 3 4 2 6 15 2" xfId="11955"/>
    <cellStyle name="Обычный 3 4 2 6 16" xfId="11956"/>
    <cellStyle name="Обычный 3 4 2 6 16 2" xfId="11957"/>
    <cellStyle name="Обычный 3 4 2 6 17" xfId="11958"/>
    <cellStyle name="Обычный 3 4 2 6 2" xfId="11959"/>
    <cellStyle name="Обычный 3 4 2 6 2 2" xfId="11960"/>
    <cellStyle name="Обычный 3 4 2 6 3" xfId="11961"/>
    <cellStyle name="Обычный 3 4 2 6 3 2" xfId="11962"/>
    <cellStyle name="Обычный 3 4 2 6 4" xfId="11963"/>
    <cellStyle name="Обычный 3 4 2 6 4 2" xfId="11964"/>
    <cellStyle name="Обычный 3 4 2 6 5" xfId="11965"/>
    <cellStyle name="Обычный 3 4 2 6 5 2" xfId="11966"/>
    <cellStyle name="Обычный 3 4 2 6 6" xfId="11967"/>
    <cellStyle name="Обычный 3 4 2 6 6 2" xfId="11968"/>
    <cellStyle name="Обычный 3 4 2 6 7" xfId="11969"/>
    <cellStyle name="Обычный 3 4 2 6 7 2" xfId="11970"/>
    <cellStyle name="Обычный 3 4 2 6 8" xfId="11971"/>
    <cellStyle name="Обычный 3 4 2 6 8 2" xfId="11972"/>
    <cellStyle name="Обычный 3 4 2 6 9" xfId="11973"/>
    <cellStyle name="Обычный 3 4 2 6 9 2" xfId="11974"/>
    <cellStyle name="Обычный 3 4 2 7" xfId="11975"/>
    <cellStyle name="Обычный 3 4 2 7 10" xfId="11976"/>
    <cellStyle name="Обычный 3 4 2 7 10 2" xfId="11977"/>
    <cellStyle name="Обычный 3 4 2 7 11" xfId="11978"/>
    <cellStyle name="Обычный 3 4 2 7 11 2" xfId="11979"/>
    <cellStyle name="Обычный 3 4 2 7 12" xfId="11980"/>
    <cellStyle name="Обычный 3 4 2 7 12 2" xfId="11981"/>
    <cellStyle name="Обычный 3 4 2 7 13" xfId="11982"/>
    <cellStyle name="Обычный 3 4 2 7 13 2" xfId="11983"/>
    <cellStyle name="Обычный 3 4 2 7 14" xfId="11984"/>
    <cellStyle name="Обычный 3 4 2 7 14 2" xfId="11985"/>
    <cellStyle name="Обычный 3 4 2 7 15" xfId="11986"/>
    <cellStyle name="Обычный 3 4 2 7 15 2" xfId="11987"/>
    <cellStyle name="Обычный 3 4 2 7 16" xfId="11988"/>
    <cellStyle name="Обычный 3 4 2 7 16 2" xfId="11989"/>
    <cellStyle name="Обычный 3 4 2 7 17" xfId="11990"/>
    <cellStyle name="Обычный 3 4 2 7 2" xfId="11991"/>
    <cellStyle name="Обычный 3 4 2 7 2 2" xfId="11992"/>
    <cellStyle name="Обычный 3 4 2 7 3" xfId="11993"/>
    <cellStyle name="Обычный 3 4 2 7 3 2" xfId="11994"/>
    <cellStyle name="Обычный 3 4 2 7 4" xfId="11995"/>
    <cellStyle name="Обычный 3 4 2 7 4 2" xfId="11996"/>
    <cellStyle name="Обычный 3 4 2 7 5" xfId="11997"/>
    <cellStyle name="Обычный 3 4 2 7 5 2" xfId="11998"/>
    <cellStyle name="Обычный 3 4 2 7 6" xfId="11999"/>
    <cellStyle name="Обычный 3 4 2 7 6 2" xfId="12000"/>
    <cellStyle name="Обычный 3 4 2 7 7" xfId="12001"/>
    <cellStyle name="Обычный 3 4 2 7 7 2" xfId="12002"/>
    <cellStyle name="Обычный 3 4 2 7 8" xfId="12003"/>
    <cellStyle name="Обычный 3 4 2 7 8 2" xfId="12004"/>
    <cellStyle name="Обычный 3 4 2 7 9" xfId="12005"/>
    <cellStyle name="Обычный 3 4 2 7 9 2" xfId="12006"/>
    <cellStyle name="Обычный 3 4 2 8" xfId="12007"/>
    <cellStyle name="Обычный 3 4 2 8 10" xfId="12008"/>
    <cellStyle name="Обычный 3 4 2 8 10 2" xfId="12009"/>
    <cellStyle name="Обычный 3 4 2 8 11" xfId="12010"/>
    <cellStyle name="Обычный 3 4 2 8 11 2" xfId="12011"/>
    <cellStyle name="Обычный 3 4 2 8 12" xfId="12012"/>
    <cellStyle name="Обычный 3 4 2 8 12 2" xfId="12013"/>
    <cellStyle name="Обычный 3 4 2 8 13" xfId="12014"/>
    <cellStyle name="Обычный 3 4 2 8 13 2" xfId="12015"/>
    <cellStyle name="Обычный 3 4 2 8 14" xfId="12016"/>
    <cellStyle name="Обычный 3 4 2 8 14 2" xfId="12017"/>
    <cellStyle name="Обычный 3 4 2 8 15" xfId="12018"/>
    <cellStyle name="Обычный 3 4 2 8 15 2" xfId="12019"/>
    <cellStyle name="Обычный 3 4 2 8 16" xfId="12020"/>
    <cellStyle name="Обычный 3 4 2 8 16 2" xfId="12021"/>
    <cellStyle name="Обычный 3 4 2 8 17" xfId="12022"/>
    <cellStyle name="Обычный 3 4 2 8 2" xfId="12023"/>
    <cellStyle name="Обычный 3 4 2 8 2 2" xfId="12024"/>
    <cellStyle name="Обычный 3 4 2 8 3" xfId="12025"/>
    <cellStyle name="Обычный 3 4 2 8 3 2" xfId="12026"/>
    <cellStyle name="Обычный 3 4 2 8 4" xfId="12027"/>
    <cellStyle name="Обычный 3 4 2 8 4 2" xfId="12028"/>
    <cellStyle name="Обычный 3 4 2 8 5" xfId="12029"/>
    <cellStyle name="Обычный 3 4 2 8 5 2" xfId="12030"/>
    <cellStyle name="Обычный 3 4 2 8 6" xfId="12031"/>
    <cellStyle name="Обычный 3 4 2 8 6 2" xfId="12032"/>
    <cellStyle name="Обычный 3 4 2 8 7" xfId="12033"/>
    <cellStyle name="Обычный 3 4 2 8 7 2" xfId="12034"/>
    <cellStyle name="Обычный 3 4 2 8 8" xfId="12035"/>
    <cellStyle name="Обычный 3 4 2 8 8 2" xfId="12036"/>
    <cellStyle name="Обычный 3 4 2 8 9" xfId="12037"/>
    <cellStyle name="Обычный 3 4 2 8 9 2" xfId="12038"/>
    <cellStyle name="Обычный 3 4 2 9" xfId="12039"/>
    <cellStyle name="Обычный 3 4 2 9 2" xfId="12040"/>
    <cellStyle name="Обычный 3 4 20" xfId="12041"/>
    <cellStyle name="Обычный 3 4 20 2" xfId="12042"/>
    <cellStyle name="Обычный 3 4 21" xfId="12043"/>
    <cellStyle name="Обычный 3 4 21 2" xfId="12044"/>
    <cellStyle name="Обычный 3 4 22" xfId="12045"/>
    <cellStyle name="Обычный 3 4 22 2" xfId="12046"/>
    <cellStyle name="Обычный 3 4 23" xfId="12047"/>
    <cellStyle name="Обычный 3 4 23 2" xfId="12048"/>
    <cellStyle name="Обычный 3 4 24" xfId="12049"/>
    <cellStyle name="Обычный 3 4 24 2" xfId="12050"/>
    <cellStyle name="Обычный 3 4 25" xfId="12051"/>
    <cellStyle name="Обычный 3 4 25 2" xfId="12052"/>
    <cellStyle name="Обычный 3 4 26" xfId="12053"/>
    <cellStyle name="Обычный 3 4 26 2" xfId="12054"/>
    <cellStyle name="Обычный 3 4 27" xfId="12055"/>
    <cellStyle name="Обычный 3 4 27 2" xfId="12056"/>
    <cellStyle name="Обычный 3 4 28" xfId="12057"/>
    <cellStyle name="Обычный 3 4 28 2" xfId="12058"/>
    <cellStyle name="Обычный 3 4 29" xfId="12059"/>
    <cellStyle name="Обычный 3 4 3" xfId="12060"/>
    <cellStyle name="Обычный 3 4 3 10" xfId="12061"/>
    <cellStyle name="Обычный 3 4 3 10 2" xfId="12062"/>
    <cellStyle name="Обычный 3 4 3 11" xfId="12063"/>
    <cellStyle name="Обычный 3 4 3 11 2" xfId="12064"/>
    <cellStyle name="Обычный 3 4 3 12" xfId="12065"/>
    <cellStyle name="Обычный 3 4 3 12 2" xfId="12066"/>
    <cellStyle name="Обычный 3 4 3 13" xfId="12067"/>
    <cellStyle name="Обычный 3 4 3 13 2" xfId="12068"/>
    <cellStyle name="Обычный 3 4 3 14" xfId="12069"/>
    <cellStyle name="Обычный 3 4 3 14 2" xfId="12070"/>
    <cellStyle name="Обычный 3 4 3 15" xfId="12071"/>
    <cellStyle name="Обычный 3 4 3 15 2" xfId="12072"/>
    <cellStyle name="Обычный 3 4 3 16" xfId="12073"/>
    <cellStyle name="Обычный 3 4 3 16 2" xfId="12074"/>
    <cellStyle name="Обычный 3 4 3 17" xfId="12075"/>
    <cellStyle name="Обычный 3 4 3 17 2" xfId="12076"/>
    <cellStyle name="Обычный 3 4 3 18" xfId="12077"/>
    <cellStyle name="Обычный 3 4 3 18 2" xfId="12078"/>
    <cellStyle name="Обычный 3 4 3 19" xfId="12079"/>
    <cellStyle name="Обычный 3 4 3 19 2" xfId="12080"/>
    <cellStyle name="Обычный 3 4 3 2" xfId="12081"/>
    <cellStyle name="Обычный 3 4 3 2 10" xfId="12082"/>
    <cellStyle name="Обычный 3 4 3 2 10 2" xfId="12083"/>
    <cellStyle name="Обычный 3 4 3 2 11" xfId="12084"/>
    <cellStyle name="Обычный 3 4 3 2 11 2" xfId="12085"/>
    <cellStyle name="Обычный 3 4 3 2 12" xfId="12086"/>
    <cellStyle name="Обычный 3 4 3 2 12 2" xfId="12087"/>
    <cellStyle name="Обычный 3 4 3 2 13" xfId="12088"/>
    <cellStyle name="Обычный 3 4 3 2 13 2" xfId="12089"/>
    <cellStyle name="Обычный 3 4 3 2 14" xfId="12090"/>
    <cellStyle name="Обычный 3 4 3 2 14 2" xfId="12091"/>
    <cellStyle name="Обычный 3 4 3 2 15" xfId="12092"/>
    <cellStyle name="Обычный 3 4 3 2 15 2" xfId="12093"/>
    <cellStyle name="Обычный 3 4 3 2 16" xfId="12094"/>
    <cellStyle name="Обычный 3 4 3 2 16 2" xfId="12095"/>
    <cellStyle name="Обычный 3 4 3 2 17" xfId="12096"/>
    <cellStyle name="Обычный 3 4 3 2 2" xfId="12097"/>
    <cellStyle name="Обычный 3 4 3 2 2 2" xfId="12098"/>
    <cellStyle name="Обычный 3 4 3 2 3" xfId="12099"/>
    <cellStyle name="Обычный 3 4 3 2 3 2" xfId="12100"/>
    <cellStyle name="Обычный 3 4 3 2 4" xfId="12101"/>
    <cellStyle name="Обычный 3 4 3 2 4 2" xfId="12102"/>
    <cellStyle name="Обычный 3 4 3 2 5" xfId="12103"/>
    <cellStyle name="Обычный 3 4 3 2 5 2" xfId="12104"/>
    <cellStyle name="Обычный 3 4 3 2 6" xfId="12105"/>
    <cellStyle name="Обычный 3 4 3 2 6 2" xfId="12106"/>
    <cellStyle name="Обычный 3 4 3 2 7" xfId="12107"/>
    <cellStyle name="Обычный 3 4 3 2 7 2" xfId="12108"/>
    <cellStyle name="Обычный 3 4 3 2 8" xfId="12109"/>
    <cellStyle name="Обычный 3 4 3 2 8 2" xfId="12110"/>
    <cellStyle name="Обычный 3 4 3 2 9" xfId="12111"/>
    <cellStyle name="Обычный 3 4 3 2 9 2" xfId="12112"/>
    <cellStyle name="Обычный 3 4 3 20" xfId="12113"/>
    <cellStyle name="Обычный 3 4 3 20 2" xfId="12114"/>
    <cellStyle name="Обычный 3 4 3 21" xfId="12115"/>
    <cellStyle name="Обычный 3 4 3 21 2" xfId="12116"/>
    <cellStyle name="Обычный 3 4 3 22" xfId="12117"/>
    <cellStyle name="Обычный 3 4 3 22 2" xfId="12118"/>
    <cellStyle name="Обычный 3 4 3 23" xfId="12119"/>
    <cellStyle name="Обычный 3 4 3 23 2" xfId="12120"/>
    <cellStyle name="Обычный 3 4 3 24" xfId="12121"/>
    <cellStyle name="Обычный 3 4 3 24 2" xfId="12122"/>
    <cellStyle name="Обычный 3 4 3 25" xfId="12123"/>
    <cellStyle name="Обычный 3 4 3 25 2" xfId="12124"/>
    <cellStyle name="Обычный 3 4 3 26" xfId="12125"/>
    <cellStyle name="Обычный 3 4 3 3" xfId="12126"/>
    <cellStyle name="Обычный 3 4 3 3 10" xfId="12127"/>
    <cellStyle name="Обычный 3 4 3 3 10 2" xfId="12128"/>
    <cellStyle name="Обычный 3 4 3 3 11" xfId="12129"/>
    <cellStyle name="Обычный 3 4 3 3 11 2" xfId="12130"/>
    <cellStyle name="Обычный 3 4 3 3 12" xfId="12131"/>
    <cellStyle name="Обычный 3 4 3 3 12 2" xfId="12132"/>
    <cellStyle name="Обычный 3 4 3 3 13" xfId="12133"/>
    <cellStyle name="Обычный 3 4 3 3 13 2" xfId="12134"/>
    <cellStyle name="Обычный 3 4 3 3 14" xfId="12135"/>
    <cellStyle name="Обычный 3 4 3 3 14 2" xfId="12136"/>
    <cellStyle name="Обычный 3 4 3 3 15" xfId="12137"/>
    <cellStyle name="Обычный 3 4 3 3 15 2" xfId="12138"/>
    <cellStyle name="Обычный 3 4 3 3 16" xfId="12139"/>
    <cellStyle name="Обычный 3 4 3 3 16 2" xfId="12140"/>
    <cellStyle name="Обычный 3 4 3 3 17" xfId="12141"/>
    <cellStyle name="Обычный 3 4 3 3 2" xfId="12142"/>
    <cellStyle name="Обычный 3 4 3 3 2 2" xfId="12143"/>
    <cellStyle name="Обычный 3 4 3 3 3" xfId="12144"/>
    <cellStyle name="Обычный 3 4 3 3 3 2" xfId="12145"/>
    <cellStyle name="Обычный 3 4 3 3 4" xfId="12146"/>
    <cellStyle name="Обычный 3 4 3 3 4 2" xfId="12147"/>
    <cellStyle name="Обычный 3 4 3 3 5" xfId="12148"/>
    <cellStyle name="Обычный 3 4 3 3 5 2" xfId="12149"/>
    <cellStyle name="Обычный 3 4 3 3 6" xfId="12150"/>
    <cellStyle name="Обычный 3 4 3 3 6 2" xfId="12151"/>
    <cellStyle name="Обычный 3 4 3 3 7" xfId="12152"/>
    <cellStyle name="Обычный 3 4 3 3 7 2" xfId="12153"/>
    <cellStyle name="Обычный 3 4 3 3 8" xfId="12154"/>
    <cellStyle name="Обычный 3 4 3 3 8 2" xfId="12155"/>
    <cellStyle name="Обычный 3 4 3 3 9" xfId="12156"/>
    <cellStyle name="Обычный 3 4 3 3 9 2" xfId="12157"/>
    <cellStyle name="Обычный 3 4 3 4" xfId="12158"/>
    <cellStyle name="Обычный 3 4 3 4 10" xfId="12159"/>
    <cellStyle name="Обычный 3 4 3 4 10 2" xfId="12160"/>
    <cellStyle name="Обычный 3 4 3 4 11" xfId="12161"/>
    <cellStyle name="Обычный 3 4 3 4 11 2" xfId="12162"/>
    <cellStyle name="Обычный 3 4 3 4 12" xfId="12163"/>
    <cellStyle name="Обычный 3 4 3 4 12 2" xfId="12164"/>
    <cellStyle name="Обычный 3 4 3 4 13" xfId="12165"/>
    <cellStyle name="Обычный 3 4 3 4 13 2" xfId="12166"/>
    <cellStyle name="Обычный 3 4 3 4 14" xfId="12167"/>
    <cellStyle name="Обычный 3 4 3 4 14 2" xfId="12168"/>
    <cellStyle name="Обычный 3 4 3 4 15" xfId="12169"/>
    <cellStyle name="Обычный 3 4 3 4 15 2" xfId="12170"/>
    <cellStyle name="Обычный 3 4 3 4 16" xfId="12171"/>
    <cellStyle name="Обычный 3 4 3 4 16 2" xfId="12172"/>
    <cellStyle name="Обычный 3 4 3 4 17" xfId="12173"/>
    <cellStyle name="Обычный 3 4 3 4 2" xfId="12174"/>
    <cellStyle name="Обычный 3 4 3 4 2 2" xfId="12175"/>
    <cellStyle name="Обычный 3 4 3 4 3" xfId="12176"/>
    <cellStyle name="Обычный 3 4 3 4 3 2" xfId="12177"/>
    <cellStyle name="Обычный 3 4 3 4 4" xfId="12178"/>
    <cellStyle name="Обычный 3 4 3 4 4 2" xfId="12179"/>
    <cellStyle name="Обычный 3 4 3 4 5" xfId="12180"/>
    <cellStyle name="Обычный 3 4 3 4 5 2" xfId="12181"/>
    <cellStyle name="Обычный 3 4 3 4 6" xfId="12182"/>
    <cellStyle name="Обычный 3 4 3 4 6 2" xfId="12183"/>
    <cellStyle name="Обычный 3 4 3 4 7" xfId="12184"/>
    <cellStyle name="Обычный 3 4 3 4 7 2" xfId="12185"/>
    <cellStyle name="Обычный 3 4 3 4 8" xfId="12186"/>
    <cellStyle name="Обычный 3 4 3 4 8 2" xfId="12187"/>
    <cellStyle name="Обычный 3 4 3 4 9" xfId="12188"/>
    <cellStyle name="Обычный 3 4 3 4 9 2" xfId="12189"/>
    <cellStyle name="Обычный 3 4 3 5" xfId="12190"/>
    <cellStyle name="Обычный 3 4 3 5 10" xfId="12191"/>
    <cellStyle name="Обычный 3 4 3 5 10 2" xfId="12192"/>
    <cellStyle name="Обычный 3 4 3 5 11" xfId="12193"/>
    <cellStyle name="Обычный 3 4 3 5 11 2" xfId="12194"/>
    <cellStyle name="Обычный 3 4 3 5 12" xfId="12195"/>
    <cellStyle name="Обычный 3 4 3 5 12 2" xfId="12196"/>
    <cellStyle name="Обычный 3 4 3 5 13" xfId="12197"/>
    <cellStyle name="Обычный 3 4 3 5 13 2" xfId="12198"/>
    <cellStyle name="Обычный 3 4 3 5 14" xfId="12199"/>
    <cellStyle name="Обычный 3 4 3 5 14 2" xfId="12200"/>
    <cellStyle name="Обычный 3 4 3 5 15" xfId="12201"/>
    <cellStyle name="Обычный 3 4 3 5 15 2" xfId="12202"/>
    <cellStyle name="Обычный 3 4 3 5 16" xfId="12203"/>
    <cellStyle name="Обычный 3 4 3 5 16 2" xfId="12204"/>
    <cellStyle name="Обычный 3 4 3 5 17" xfId="12205"/>
    <cellStyle name="Обычный 3 4 3 5 2" xfId="12206"/>
    <cellStyle name="Обычный 3 4 3 5 2 2" xfId="12207"/>
    <cellStyle name="Обычный 3 4 3 5 3" xfId="12208"/>
    <cellStyle name="Обычный 3 4 3 5 3 2" xfId="12209"/>
    <cellStyle name="Обычный 3 4 3 5 4" xfId="12210"/>
    <cellStyle name="Обычный 3 4 3 5 4 2" xfId="12211"/>
    <cellStyle name="Обычный 3 4 3 5 5" xfId="12212"/>
    <cellStyle name="Обычный 3 4 3 5 5 2" xfId="12213"/>
    <cellStyle name="Обычный 3 4 3 5 6" xfId="12214"/>
    <cellStyle name="Обычный 3 4 3 5 6 2" xfId="12215"/>
    <cellStyle name="Обычный 3 4 3 5 7" xfId="12216"/>
    <cellStyle name="Обычный 3 4 3 5 7 2" xfId="12217"/>
    <cellStyle name="Обычный 3 4 3 5 8" xfId="12218"/>
    <cellStyle name="Обычный 3 4 3 5 8 2" xfId="12219"/>
    <cellStyle name="Обычный 3 4 3 5 9" xfId="12220"/>
    <cellStyle name="Обычный 3 4 3 5 9 2" xfId="12221"/>
    <cellStyle name="Обычный 3 4 3 6" xfId="12222"/>
    <cellStyle name="Обычный 3 4 3 6 10" xfId="12223"/>
    <cellStyle name="Обычный 3 4 3 6 10 2" xfId="12224"/>
    <cellStyle name="Обычный 3 4 3 6 11" xfId="12225"/>
    <cellStyle name="Обычный 3 4 3 6 11 2" xfId="12226"/>
    <cellStyle name="Обычный 3 4 3 6 12" xfId="12227"/>
    <cellStyle name="Обычный 3 4 3 6 12 2" xfId="12228"/>
    <cellStyle name="Обычный 3 4 3 6 13" xfId="12229"/>
    <cellStyle name="Обычный 3 4 3 6 13 2" xfId="12230"/>
    <cellStyle name="Обычный 3 4 3 6 14" xfId="12231"/>
    <cellStyle name="Обычный 3 4 3 6 14 2" xfId="12232"/>
    <cellStyle name="Обычный 3 4 3 6 15" xfId="12233"/>
    <cellStyle name="Обычный 3 4 3 6 15 2" xfId="12234"/>
    <cellStyle name="Обычный 3 4 3 6 16" xfId="12235"/>
    <cellStyle name="Обычный 3 4 3 6 16 2" xfId="12236"/>
    <cellStyle name="Обычный 3 4 3 6 17" xfId="12237"/>
    <cellStyle name="Обычный 3 4 3 6 2" xfId="12238"/>
    <cellStyle name="Обычный 3 4 3 6 2 2" xfId="12239"/>
    <cellStyle name="Обычный 3 4 3 6 3" xfId="12240"/>
    <cellStyle name="Обычный 3 4 3 6 3 2" xfId="12241"/>
    <cellStyle name="Обычный 3 4 3 6 4" xfId="12242"/>
    <cellStyle name="Обычный 3 4 3 6 4 2" xfId="12243"/>
    <cellStyle name="Обычный 3 4 3 6 5" xfId="12244"/>
    <cellStyle name="Обычный 3 4 3 6 5 2" xfId="12245"/>
    <cellStyle name="Обычный 3 4 3 6 6" xfId="12246"/>
    <cellStyle name="Обычный 3 4 3 6 6 2" xfId="12247"/>
    <cellStyle name="Обычный 3 4 3 6 7" xfId="12248"/>
    <cellStyle name="Обычный 3 4 3 6 7 2" xfId="12249"/>
    <cellStyle name="Обычный 3 4 3 6 8" xfId="12250"/>
    <cellStyle name="Обычный 3 4 3 6 8 2" xfId="12251"/>
    <cellStyle name="Обычный 3 4 3 6 9" xfId="12252"/>
    <cellStyle name="Обычный 3 4 3 6 9 2" xfId="12253"/>
    <cellStyle name="Обычный 3 4 3 7" xfId="12254"/>
    <cellStyle name="Обычный 3 4 3 7 10" xfId="12255"/>
    <cellStyle name="Обычный 3 4 3 7 10 2" xfId="12256"/>
    <cellStyle name="Обычный 3 4 3 7 11" xfId="12257"/>
    <cellStyle name="Обычный 3 4 3 7 11 2" xfId="12258"/>
    <cellStyle name="Обычный 3 4 3 7 12" xfId="12259"/>
    <cellStyle name="Обычный 3 4 3 7 12 2" xfId="12260"/>
    <cellStyle name="Обычный 3 4 3 7 13" xfId="12261"/>
    <cellStyle name="Обычный 3 4 3 7 13 2" xfId="12262"/>
    <cellStyle name="Обычный 3 4 3 7 14" xfId="12263"/>
    <cellStyle name="Обычный 3 4 3 7 14 2" xfId="12264"/>
    <cellStyle name="Обычный 3 4 3 7 15" xfId="12265"/>
    <cellStyle name="Обычный 3 4 3 7 15 2" xfId="12266"/>
    <cellStyle name="Обычный 3 4 3 7 16" xfId="12267"/>
    <cellStyle name="Обычный 3 4 3 7 16 2" xfId="12268"/>
    <cellStyle name="Обычный 3 4 3 7 17" xfId="12269"/>
    <cellStyle name="Обычный 3 4 3 7 2" xfId="12270"/>
    <cellStyle name="Обычный 3 4 3 7 2 2" xfId="12271"/>
    <cellStyle name="Обычный 3 4 3 7 3" xfId="12272"/>
    <cellStyle name="Обычный 3 4 3 7 3 2" xfId="12273"/>
    <cellStyle name="Обычный 3 4 3 7 4" xfId="12274"/>
    <cellStyle name="Обычный 3 4 3 7 4 2" xfId="12275"/>
    <cellStyle name="Обычный 3 4 3 7 5" xfId="12276"/>
    <cellStyle name="Обычный 3 4 3 7 5 2" xfId="12277"/>
    <cellStyle name="Обычный 3 4 3 7 6" xfId="12278"/>
    <cellStyle name="Обычный 3 4 3 7 6 2" xfId="12279"/>
    <cellStyle name="Обычный 3 4 3 7 7" xfId="12280"/>
    <cellStyle name="Обычный 3 4 3 7 7 2" xfId="12281"/>
    <cellStyle name="Обычный 3 4 3 7 8" xfId="12282"/>
    <cellStyle name="Обычный 3 4 3 7 8 2" xfId="12283"/>
    <cellStyle name="Обычный 3 4 3 7 9" xfId="12284"/>
    <cellStyle name="Обычный 3 4 3 7 9 2" xfId="12285"/>
    <cellStyle name="Обычный 3 4 3 8" xfId="12286"/>
    <cellStyle name="Обычный 3 4 3 8 10" xfId="12287"/>
    <cellStyle name="Обычный 3 4 3 8 10 2" xfId="12288"/>
    <cellStyle name="Обычный 3 4 3 8 11" xfId="12289"/>
    <cellStyle name="Обычный 3 4 3 8 11 2" xfId="12290"/>
    <cellStyle name="Обычный 3 4 3 8 12" xfId="12291"/>
    <cellStyle name="Обычный 3 4 3 8 12 2" xfId="12292"/>
    <cellStyle name="Обычный 3 4 3 8 13" xfId="12293"/>
    <cellStyle name="Обычный 3 4 3 8 13 2" xfId="12294"/>
    <cellStyle name="Обычный 3 4 3 8 14" xfId="12295"/>
    <cellStyle name="Обычный 3 4 3 8 14 2" xfId="12296"/>
    <cellStyle name="Обычный 3 4 3 8 15" xfId="12297"/>
    <cellStyle name="Обычный 3 4 3 8 15 2" xfId="12298"/>
    <cellStyle name="Обычный 3 4 3 8 16" xfId="12299"/>
    <cellStyle name="Обычный 3 4 3 8 16 2" xfId="12300"/>
    <cellStyle name="Обычный 3 4 3 8 17" xfId="12301"/>
    <cellStyle name="Обычный 3 4 3 8 2" xfId="12302"/>
    <cellStyle name="Обычный 3 4 3 8 2 2" xfId="12303"/>
    <cellStyle name="Обычный 3 4 3 8 3" xfId="12304"/>
    <cellStyle name="Обычный 3 4 3 8 3 2" xfId="12305"/>
    <cellStyle name="Обычный 3 4 3 8 4" xfId="12306"/>
    <cellStyle name="Обычный 3 4 3 8 4 2" xfId="12307"/>
    <cellStyle name="Обычный 3 4 3 8 5" xfId="12308"/>
    <cellStyle name="Обычный 3 4 3 8 5 2" xfId="12309"/>
    <cellStyle name="Обычный 3 4 3 8 6" xfId="12310"/>
    <cellStyle name="Обычный 3 4 3 8 6 2" xfId="12311"/>
    <cellStyle name="Обычный 3 4 3 8 7" xfId="12312"/>
    <cellStyle name="Обычный 3 4 3 8 7 2" xfId="12313"/>
    <cellStyle name="Обычный 3 4 3 8 8" xfId="12314"/>
    <cellStyle name="Обычный 3 4 3 8 8 2" xfId="12315"/>
    <cellStyle name="Обычный 3 4 3 8 9" xfId="12316"/>
    <cellStyle name="Обычный 3 4 3 8 9 2" xfId="12317"/>
    <cellStyle name="Обычный 3 4 3 9" xfId="12318"/>
    <cellStyle name="Обычный 3 4 3 9 2" xfId="12319"/>
    <cellStyle name="Обычный 3 4 30" xfId="12320"/>
    <cellStyle name="Обычный 3 4 4" xfId="12321"/>
    <cellStyle name="Обычный 3 4 4 10" xfId="12322"/>
    <cellStyle name="Обычный 3 4 4 10 2" xfId="12323"/>
    <cellStyle name="Обычный 3 4 4 11" xfId="12324"/>
    <cellStyle name="Обычный 3 4 4 11 2" xfId="12325"/>
    <cellStyle name="Обычный 3 4 4 12" xfId="12326"/>
    <cellStyle name="Обычный 3 4 4 12 2" xfId="12327"/>
    <cellStyle name="Обычный 3 4 4 13" xfId="12328"/>
    <cellStyle name="Обычный 3 4 4 13 2" xfId="12329"/>
    <cellStyle name="Обычный 3 4 4 14" xfId="12330"/>
    <cellStyle name="Обычный 3 4 4 14 2" xfId="12331"/>
    <cellStyle name="Обычный 3 4 4 15" xfId="12332"/>
    <cellStyle name="Обычный 3 4 4 15 2" xfId="12333"/>
    <cellStyle name="Обычный 3 4 4 16" xfId="12334"/>
    <cellStyle name="Обычный 3 4 4 16 2" xfId="12335"/>
    <cellStyle name="Обычный 3 4 4 17" xfId="12336"/>
    <cellStyle name="Обычный 3 4 4 17 2" xfId="12337"/>
    <cellStyle name="Обычный 3 4 4 18" xfId="12338"/>
    <cellStyle name="Обычный 3 4 4 18 2" xfId="12339"/>
    <cellStyle name="Обычный 3 4 4 19" xfId="12340"/>
    <cellStyle name="Обычный 3 4 4 19 2" xfId="12341"/>
    <cellStyle name="Обычный 3 4 4 2" xfId="12342"/>
    <cellStyle name="Обычный 3 4 4 2 10" xfId="12343"/>
    <cellStyle name="Обычный 3 4 4 2 10 2" xfId="12344"/>
    <cellStyle name="Обычный 3 4 4 2 11" xfId="12345"/>
    <cellStyle name="Обычный 3 4 4 2 11 2" xfId="12346"/>
    <cellStyle name="Обычный 3 4 4 2 12" xfId="12347"/>
    <cellStyle name="Обычный 3 4 4 2 12 2" xfId="12348"/>
    <cellStyle name="Обычный 3 4 4 2 13" xfId="12349"/>
    <cellStyle name="Обычный 3 4 4 2 13 2" xfId="12350"/>
    <cellStyle name="Обычный 3 4 4 2 14" xfId="12351"/>
    <cellStyle name="Обычный 3 4 4 2 14 2" xfId="12352"/>
    <cellStyle name="Обычный 3 4 4 2 15" xfId="12353"/>
    <cellStyle name="Обычный 3 4 4 2 15 2" xfId="12354"/>
    <cellStyle name="Обычный 3 4 4 2 16" xfId="12355"/>
    <cellStyle name="Обычный 3 4 4 2 16 2" xfId="12356"/>
    <cellStyle name="Обычный 3 4 4 2 17" xfId="12357"/>
    <cellStyle name="Обычный 3 4 4 2 2" xfId="12358"/>
    <cellStyle name="Обычный 3 4 4 2 2 2" xfId="12359"/>
    <cellStyle name="Обычный 3 4 4 2 3" xfId="12360"/>
    <cellStyle name="Обычный 3 4 4 2 3 2" xfId="12361"/>
    <cellStyle name="Обычный 3 4 4 2 4" xfId="12362"/>
    <cellStyle name="Обычный 3 4 4 2 4 2" xfId="12363"/>
    <cellStyle name="Обычный 3 4 4 2 5" xfId="12364"/>
    <cellStyle name="Обычный 3 4 4 2 5 2" xfId="12365"/>
    <cellStyle name="Обычный 3 4 4 2 6" xfId="12366"/>
    <cellStyle name="Обычный 3 4 4 2 6 2" xfId="12367"/>
    <cellStyle name="Обычный 3 4 4 2 7" xfId="12368"/>
    <cellStyle name="Обычный 3 4 4 2 7 2" xfId="12369"/>
    <cellStyle name="Обычный 3 4 4 2 8" xfId="12370"/>
    <cellStyle name="Обычный 3 4 4 2 8 2" xfId="12371"/>
    <cellStyle name="Обычный 3 4 4 2 9" xfId="12372"/>
    <cellStyle name="Обычный 3 4 4 2 9 2" xfId="12373"/>
    <cellStyle name="Обычный 3 4 4 20" xfId="12374"/>
    <cellStyle name="Обычный 3 4 4 20 2" xfId="12375"/>
    <cellStyle name="Обычный 3 4 4 21" xfId="12376"/>
    <cellStyle name="Обычный 3 4 4 21 2" xfId="12377"/>
    <cellStyle name="Обычный 3 4 4 22" xfId="12378"/>
    <cellStyle name="Обычный 3 4 4 22 2" xfId="12379"/>
    <cellStyle name="Обычный 3 4 4 23" xfId="12380"/>
    <cellStyle name="Обычный 3 4 4 23 2" xfId="12381"/>
    <cellStyle name="Обычный 3 4 4 24" xfId="12382"/>
    <cellStyle name="Обычный 3 4 4 24 2" xfId="12383"/>
    <cellStyle name="Обычный 3 4 4 25" xfId="12384"/>
    <cellStyle name="Обычный 3 4 4 25 2" xfId="12385"/>
    <cellStyle name="Обычный 3 4 4 26" xfId="12386"/>
    <cellStyle name="Обычный 3 4 4 3" xfId="12387"/>
    <cellStyle name="Обычный 3 4 4 3 10" xfId="12388"/>
    <cellStyle name="Обычный 3 4 4 3 10 2" xfId="12389"/>
    <cellStyle name="Обычный 3 4 4 3 11" xfId="12390"/>
    <cellStyle name="Обычный 3 4 4 3 11 2" xfId="12391"/>
    <cellStyle name="Обычный 3 4 4 3 12" xfId="12392"/>
    <cellStyle name="Обычный 3 4 4 3 12 2" xfId="12393"/>
    <cellStyle name="Обычный 3 4 4 3 13" xfId="12394"/>
    <cellStyle name="Обычный 3 4 4 3 13 2" xfId="12395"/>
    <cellStyle name="Обычный 3 4 4 3 14" xfId="12396"/>
    <cellStyle name="Обычный 3 4 4 3 14 2" xfId="12397"/>
    <cellStyle name="Обычный 3 4 4 3 15" xfId="12398"/>
    <cellStyle name="Обычный 3 4 4 3 15 2" xfId="12399"/>
    <cellStyle name="Обычный 3 4 4 3 16" xfId="12400"/>
    <cellStyle name="Обычный 3 4 4 3 16 2" xfId="12401"/>
    <cellStyle name="Обычный 3 4 4 3 17" xfId="12402"/>
    <cellStyle name="Обычный 3 4 4 3 2" xfId="12403"/>
    <cellStyle name="Обычный 3 4 4 3 2 2" xfId="12404"/>
    <cellStyle name="Обычный 3 4 4 3 3" xfId="12405"/>
    <cellStyle name="Обычный 3 4 4 3 3 2" xfId="12406"/>
    <cellStyle name="Обычный 3 4 4 3 4" xfId="12407"/>
    <cellStyle name="Обычный 3 4 4 3 4 2" xfId="12408"/>
    <cellStyle name="Обычный 3 4 4 3 5" xfId="12409"/>
    <cellStyle name="Обычный 3 4 4 3 5 2" xfId="12410"/>
    <cellStyle name="Обычный 3 4 4 3 6" xfId="12411"/>
    <cellStyle name="Обычный 3 4 4 3 6 2" xfId="12412"/>
    <cellStyle name="Обычный 3 4 4 3 7" xfId="12413"/>
    <cellStyle name="Обычный 3 4 4 3 7 2" xfId="12414"/>
    <cellStyle name="Обычный 3 4 4 3 8" xfId="12415"/>
    <cellStyle name="Обычный 3 4 4 3 8 2" xfId="12416"/>
    <cellStyle name="Обычный 3 4 4 3 9" xfId="12417"/>
    <cellStyle name="Обычный 3 4 4 3 9 2" xfId="12418"/>
    <cellStyle name="Обычный 3 4 4 4" xfId="12419"/>
    <cellStyle name="Обычный 3 4 4 4 10" xfId="12420"/>
    <cellStyle name="Обычный 3 4 4 4 10 2" xfId="12421"/>
    <cellStyle name="Обычный 3 4 4 4 11" xfId="12422"/>
    <cellStyle name="Обычный 3 4 4 4 11 2" xfId="12423"/>
    <cellStyle name="Обычный 3 4 4 4 12" xfId="12424"/>
    <cellStyle name="Обычный 3 4 4 4 12 2" xfId="12425"/>
    <cellStyle name="Обычный 3 4 4 4 13" xfId="12426"/>
    <cellStyle name="Обычный 3 4 4 4 13 2" xfId="12427"/>
    <cellStyle name="Обычный 3 4 4 4 14" xfId="12428"/>
    <cellStyle name="Обычный 3 4 4 4 14 2" xfId="12429"/>
    <cellStyle name="Обычный 3 4 4 4 15" xfId="12430"/>
    <cellStyle name="Обычный 3 4 4 4 15 2" xfId="12431"/>
    <cellStyle name="Обычный 3 4 4 4 16" xfId="12432"/>
    <cellStyle name="Обычный 3 4 4 4 16 2" xfId="12433"/>
    <cellStyle name="Обычный 3 4 4 4 17" xfId="12434"/>
    <cellStyle name="Обычный 3 4 4 4 2" xfId="12435"/>
    <cellStyle name="Обычный 3 4 4 4 2 2" xfId="12436"/>
    <cellStyle name="Обычный 3 4 4 4 3" xfId="12437"/>
    <cellStyle name="Обычный 3 4 4 4 3 2" xfId="12438"/>
    <cellStyle name="Обычный 3 4 4 4 4" xfId="12439"/>
    <cellStyle name="Обычный 3 4 4 4 4 2" xfId="12440"/>
    <cellStyle name="Обычный 3 4 4 4 5" xfId="12441"/>
    <cellStyle name="Обычный 3 4 4 4 5 2" xfId="12442"/>
    <cellStyle name="Обычный 3 4 4 4 6" xfId="12443"/>
    <cellStyle name="Обычный 3 4 4 4 6 2" xfId="12444"/>
    <cellStyle name="Обычный 3 4 4 4 7" xfId="12445"/>
    <cellStyle name="Обычный 3 4 4 4 7 2" xfId="12446"/>
    <cellStyle name="Обычный 3 4 4 4 8" xfId="12447"/>
    <cellStyle name="Обычный 3 4 4 4 8 2" xfId="12448"/>
    <cellStyle name="Обычный 3 4 4 4 9" xfId="12449"/>
    <cellStyle name="Обычный 3 4 4 4 9 2" xfId="12450"/>
    <cellStyle name="Обычный 3 4 4 5" xfId="12451"/>
    <cellStyle name="Обычный 3 4 4 5 10" xfId="12452"/>
    <cellStyle name="Обычный 3 4 4 5 10 2" xfId="12453"/>
    <cellStyle name="Обычный 3 4 4 5 11" xfId="12454"/>
    <cellStyle name="Обычный 3 4 4 5 11 2" xfId="12455"/>
    <cellStyle name="Обычный 3 4 4 5 12" xfId="12456"/>
    <cellStyle name="Обычный 3 4 4 5 12 2" xfId="12457"/>
    <cellStyle name="Обычный 3 4 4 5 13" xfId="12458"/>
    <cellStyle name="Обычный 3 4 4 5 13 2" xfId="12459"/>
    <cellStyle name="Обычный 3 4 4 5 14" xfId="12460"/>
    <cellStyle name="Обычный 3 4 4 5 14 2" xfId="12461"/>
    <cellStyle name="Обычный 3 4 4 5 15" xfId="12462"/>
    <cellStyle name="Обычный 3 4 4 5 15 2" xfId="12463"/>
    <cellStyle name="Обычный 3 4 4 5 16" xfId="12464"/>
    <cellStyle name="Обычный 3 4 4 5 16 2" xfId="12465"/>
    <cellStyle name="Обычный 3 4 4 5 17" xfId="12466"/>
    <cellStyle name="Обычный 3 4 4 5 2" xfId="12467"/>
    <cellStyle name="Обычный 3 4 4 5 2 2" xfId="12468"/>
    <cellStyle name="Обычный 3 4 4 5 3" xfId="12469"/>
    <cellStyle name="Обычный 3 4 4 5 3 2" xfId="12470"/>
    <cellStyle name="Обычный 3 4 4 5 4" xfId="12471"/>
    <cellStyle name="Обычный 3 4 4 5 4 2" xfId="12472"/>
    <cellStyle name="Обычный 3 4 4 5 5" xfId="12473"/>
    <cellStyle name="Обычный 3 4 4 5 5 2" xfId="12474"/>
    <cellStyle name="Обычный 3 4 4 5 6" xfId="12475"/>
    <cellStyle name="Обычный 3 4 4 5 6 2" xfId="12476"/>
    <cellStyle name="Обычный 3 4 4 5 7" xfId="12477"/>
    <cellStyle name="Обычный 3 4 4 5 7 2" xfId="12478"/>
    <cellStyle name="Обычный 3 4 4 5 8" xfId="12479"/>
    <cellStyle name="Обычный 3 4 4 5 8 2" xfId="12480"/>
    <cellStyle name="Обычный 3 4 4 5 9" xfId="12481"/>
    <cellStyle name="Обычный 3 4 4 5 9 2" xfId="12482"/>
    <cellStyle name="Обычный 3 4 4 6" xfId="12483"/>
    <cellStyle name="Обычный 3 4 4 6 10" xfId="12484"/>
    <cellStyle name="Обычный 3 4 4 6 10 2" xfId="12485"/>
    <cellStyle name="Обычный 3 4 4 6 11" xfId="12486"/>
    <cellStyle name="Обычный 3 4 4 6 11 2" xfId="12487"/>
    <cellStyle name="Обычный 3 4 4 6 12" xfId="12488"/>
    <cellStyle name="Обычный 3 4 4 6 12 2" xfId="12489"/>
    <cellStyle name="Обычный 3 4 4 6 13" xfId="12490"/>
    <cellStyle name="Обычный 3 4 4 6 13 2" xfId="12491"/>
    <cellStyle name="Обычный 3 4 4 6 14" xfId="12492"/>
    <cellStyle name="Обычный 3 4 4 6 14 2" xfId="12493"/>
    <cellStyle name="Обычный 3 4 4 6 15" xfId="12494"/>
    <cellStyle name="Обычный 3 4 4 6 15 2" xfId="12495"/>
    <cellStyle name="Обычный 3 4 4 6 16" xfId="12496"/>
    <cellStyle name="Обычный 3 4 4 6 16 2" xfId="12497"/>
    <cellStyle name="Обычный 3 4 4 6 17" xfId="12498"/>
    <cellStyle name="Обычный 3 4 4 6 2" xfId="12499"/>
    <cellStyle name="Обычный 3 4 4 6 2 2" xfId="12500"/>
    <cellStyle name="Обычный 3 4 4 6 3" xfId="12501"/>
    <cellStyle name="Обычный 3 4 4 6 3 2" xfId="12502"/>
    <cellStyle name="Обычный 3 4 4 6 4" xfId="12503"/>
    <cellStyle name="Обычный 3 4 4 6 4 2" xfId="12504"/>
    <cellStyle name="Обычный 3 4 4 6 5" xfId="12505"/>
    <cellStyle name="Обычный 3 4 4 6 5 2" xfId="12506"/>
    <cellStyle name="Обычный 3 4 4 6 6" xfId="12507"/>
    <cellStyle name="Обычный 3 4 4 6 6 2" xfId="12508"/>
    <cellStyle name="Обычный 3 4 4 6 7" xfId="12509"/>
    <cellStyle name="Обычный 3 4 4 6 7 2" xfId="12510"/>
    <cellStyle name="Обычный 3 4 4 6 8" xfId="12511"/>
    <cellStyle name="Обычный 3 4 4 6 8 2" xfId="12512"/>
    <cellStyle name="Обычный 3 4 4 6 9" xfId="12513"/>
    <cellStyle name="Обычный 3 4 4 6 9 2" xfId="12514"/>
    <cellStyle name="Обычный 3 4 4 7" xfId="12515"/>
    <cellStyle name="Обычный 3 4 4 7 10" xfId="12516"/>
    <cellStyle name="Обычный 3 4 4 7 10 2" xfId="12517"/>
    <cellStyle name="Обычный 3 4 4 7 11" xfId="12518"/>
    <cellStyle name="Обычный 3 4 4 7 11 2" xfId="12519"/>
    <cellStyle name="Обычный 3 4 4 7 12" xfId="12520"/>
    <cellStyle name="Обычный 3 4 4 7 12 2" xfId="12521"/>
    <cellStyle name="Обычный 3 4 4 7 13" xfId="12522"/>
    <cellStyle name="Обычный 3 4 4 7 13 2" xfId="12523"/>
    <cellStyle name="Обычный 3 4 4 7 14" xfId="12524"/>
    <cellStyle name="Обычный 3 4 4 7 14 2" xfId="12525"/>
    <cellStyle name="Обычный 3 4 4 7 15" xfId="12526"/>
    <cellStyle name="Обычный 3 4 4 7 15 2" xfId="12527"/>
    <cellStyle name="Обычный 3 4 4 7 16" xfId="12528"/>
    <cellStyle name="Обычный 3 4 4 7 16 2" xfId="12529"/>
    <cellStyle name="Обычный 3 4 4 7 17" xfId="12530"/>
    <cellStyle name="Обычный 3 4 4 7 2" xfId="12531"/>
    <cellStyle name="Обычный 3 4 4 7 2 2" xfId="12532"/>
    <cellStyle name="Обычный 3 4 4 7 3" xfId="12533"/>
    <cellStyle name="Обычный 3 4 4 7 3 2" xfId="12534"/>
    <cellStyle name="Обычный 3 4 4 7 4" xfId="12535"/>
    <cellStyle name="Обычный 3 4 4 7 4 2" xfId="12536"/>
    <cellStyle name="Обычный 3 4 4 7 5" xfId="12537"/>
    <cellStyle name="Обычный 3 4 4 7 5 2" xfId="12538"/>
    <cellStyle name="Обычный 3 4 4 7 6" xfId="12539"/>
    <cellStyle name="Обычный 3 4 4 7 6 2" xfId="12540"/>
    <cellStyle name="Обычный 3 4 4 7 7" xfId="12541"/>
    <cellStyle name="Обычный 3 4 4 7 7 2" xfId="12542"/>
    <cellStyle name="Обычный 3 4 4 7 8" xfId="12543"/>
    <cellStyle name="Обычный 3 4 4 7 8 2" xfId="12544"/>
    <cellStyle name="Обычный 3 4 4 7 9" xfId="12545"/>
    <cellStyle name="Обычный 3 4 4 7 9 2" xfId="12546"/>
    <cellStyle name="Обычный 3 4 4 8" xfId="12547"/>
    <cellStyle name="Обычный 3 4 4 8 10" xfId="12548"/>
    <cellStyle name="Обычный 3 4 4 8 10 2" xfId="12549"/>
    <cellStyle name="Обычный 3 4 4 8 11" xfId="12550"/>
    <cellStyle name="Обычный 3 4 4 8 11 2" xfId="12551"/>
    <cellStyle name="Обычный 3 4 4 8 12" xfId="12552"/>
    <cellStyle name="Обычный 3 4 4 8 12 2" xfId="12553"/>
    <cellStyle name="Обычный 3 4 4 8 13" xfId="12554"/>
    <cellStyle name="Обычный 3 4 4 8 13 2" xfId="12555"/>
    <cellStyle name="Обычный 3 4 4 8 14" xfId="12556"/>
    <cellStyle name="Обычный 3 4 4 8 14 2" xfId="12557"/>
    <cellStyle name="Обычный 3 4 4 8 15" xfId="12558"/>
    <cellStyle name="Обычный 3 4 4 8 15 2" xfId="12559"/>
    <cellStyle name="Обычный 3 4 4 8 16" xfId="12560"/>
    <cellStyle name="Обычный 3 4 4 8 16 2" xfId="12561"/>
    <cellStyle name="Обычный 3 4 4 8 17" xfId="12562"/>
    <cellStyle name="Обычный 3 4 4 8 2" xfId="12563"/>
    <cellStyle name="Обычный 3 4 4 8 2 2" xfId="12564"/>
    <cellStyle name="Обычный 3 4 4 8 3" xfId="12565"/>
    <cellStyle name="Обычный 3 4 4 8 3 2" xfId="12566"/>
    <cellStyle name="Обычный 3 4 4 8 4" xfId="12567"/>
    <cellStyle name="Обычный 3 4 4 8 4 2" xfId="12568"/>
    <cellStyle name="Обычный 3 4 4 8 5" xfId="12569"/>
    <cellStyle name="Обычный 3 4 4 8 5 2" xfId="12570"/>
    <cellStyle name="Обычный 3 4 4 8 6" xfId="12571"/>
    <cellStyle name="Обычный 3 4 4 8 6 2" xfId="12572"/>
    <cellStyle name="Обычный 3 4 4 8 7" xfId="12573"/>
    <cellStyle name="Обычный 3 4 4 8 7 2" xfId="12574"/>
    <cellStyle name="Обычный 3 4 4 8 8" xfId="12575"/>
    <cellStyle name="Обычный 3 4 4 8 8 2" xfId="12576"/>
    <cellStyle name="Обычный 3 4 4 8 9" xfId="12577"/>
    <cellStyle name="Обычный 3 4 4 8 9 2" xfId="12578"/>
    <cellStyle name="Обычный 3 4 4 9" xfId="12579"/>
    <cellStyle name="Обычный 3 4 4 9 2" xfId="12580"/>
    <cellStyle name="Обычный 3 4 5" xfId="12581"/>
    <cellStyle name="Обычный 3 4 5 10" xfId="12582"/>
    <cellStyle name="Обычный 3 4 5 10 2" xfId="12583"/>
    <cellStyle name="Обычный 3 4 5 11" xfId="12584"/>
    <cellStyle name="Обычный 3 4 5 11 2" xfId="12585"/>
    <cellStyle name="Обычный 3 4 5 12" xfId="12586"/>
    <cellStyle name="Обычный 3 4 5 12 2" xfId="12587"/>
    <cellStyle name="Обычный 3 4 5 13" xfId="12588"/>
    <cellStyle name="Обычный 3 4 5 13 2" xfId="12589"/>
    <cellStyle name="Обычный 3 4 5 14" xfId="12590"/>
    <cellStyle name="Обычный 3 4 5 14 2" xfId="12591"/>
    <cellStyle name="Обычный 3 4 5 15" xfId="12592"/>
    <cellStyle name="Обычный 3 4 5 15 2" xfId="12593"/>
    <cellStyle name="Обычный 3 4 5 16" xfId="12594"/>
    <cellStyle name="Обычный 3 4 5 16 2" xfId="12595"/>
    <cellStyle name="Обычный 3 4 5 17" xfId="12596"/>
    <cellStyle name="Обычный 3 4 5 2" xfId="12597"/>
    <cellStyle name="Обычный 3 4 5 2 2" xfId="12598"/>
    <cellStyle name="Обычный 3 4 5 3" xfId="12599"/>
    <cellStyle name="Обычный 3 4 5 3 2" xfId="12600"/>
    <cellStyle name="Обычный 3 4 5 4" xfId="12601"/>
    <cellStyle name="Обычный 3 4 5 4 2" xfId="12602"/>
    <cellStyle name="Обычный 3 4 5 5" xfId="12603"/>
    <cellStyle name="Обычный 3 4 5 5 2" xfId="12604"/>
    <cellStyle name="Обычный 3 4 5 6" xfId="12605"/>
    <cellStyle name="Обычный 3 4 5 6 2" xfId="12606"/>
    <cellStyle name="Обычный 3 4 5 7" xfId="12607"/>
    <cellStyle name="Обычный 3 4 5 7 2" xfId="12608"/>
    <cellStyle name="Обычный 3 4 5 8" xfId="12609"/>
    <cellStyle name="Обычный 3 4 5 8 2" xfId="12610"/>
    <cellStyle name="Обычный 3 4 5 9" xfId="12611"/>
    <cellStyle name="Обычный 3 4 5 9 2" xfId="12612"/>
    <cellStyle name="Обычный 3 4 6" xfId="12613"/>
    <cellStyle name="Обычный 3 4 6 10" xfId="12614"/>
    <cellStyle name="Обычный 3 4 6 10 2" xfId="12615"/>
    <cellStyle name="Обычный 3 4 6 11" xfId="12616"/>
    <cellStyle name="Обычный 3 4 6 11 2" xfId="12617"/>
    <cellStyle name="Обычный 3 4 6 12" xfId="12618"/>
    <cellStyle name="Обычный 3 4 6 12 2" xfId="12619"/>
    <cellStyle name="Обычный 3 4 6 13" xfId="12620"/>
    <cellStyle name="Обычный 3 4 6 13 2" xfId="12621"/>
    <cellStyle name="Обычный 3 4 6 14" xfId="12622"/>
    <cellStyle name="Обычный 3 4 6 14 2" xfId="12623"/>
    <cellStyle name="Обычный 3 4 6 15" xfId="12624"/>
    <cellStyle name="Обычный 3 4 6 15 2" xfId="12625"/>
    <cellStyle name="Обычный 3 4 6 16" xfId="12626"/>
    <cellStyle name="Обычный 3 4 6 16 2" xfId="12627"/>
    <cellStyle name="Обычный 3 4 6 17" xfId="12628"/>
    <cellStyle name="Обычный 3 4 6 2" xfId="12629"/>
    <cellStyle name="Обычный 3 4 6 2 2" xfId="12630"/>
    <cellStyle name="Обычный 3 4 6 3" xfId="12631"/>
    <cellStyle name="Обычный 3 4 6 3 2" xfId="12632"/>
    <cellStyle name="Обычный 3 4 6 4" xfId="12633"/>
    <cellStyle name="Обычный 3 4 6 4 2" xfId="12634"/>
    <cellStyle name="Обычный 3 4 6 5" xfId="12635"/>
    <cellStyle name="Обычный 3 4 6 5 2" xfId="12636"/>
    <cellStyle name="Обычный 3 4 6 6" xfId="12637"/>
    <cellStyle name="Обычный 3 4 6 6 2" xfId="12638"/>
    <cellStyle name="Обычный 3 4 6 7" xfId="12639"/>
    <cellStyle name="Обычный 3 4 6 7 2" xfId="12640"/>
    <cellStyle name="Обычный 3 4 6 8" xfId="12641"/>
    <cellStyle name="Обычный 3 4 6 8 2" xfId="12642"/>
    <cellStyle name="Обычный 3 4 6 9" xfId="12643"/>
    <cellStyle name="Обычный 3 4 6 9 2" xfId="12644"/>
    <cellStyle name="Обычный 3 4 7" xfId="12645"/>
    <cellStyle name="Обычный 3 4 7 10" xfId="12646"/>
    <cellStyle name="Обычный 3 4 7 10 2" xfId="12647"/>
    <cellStyle name="Обычный 3 4 7 11" xfId="12648"/>
    <cellStyle name="Обычный 3 4 7 11 2" xfId="12649"/>
    <cellStyle name="Обычный 3 4 7 12" xfId="12650"/>
    <cellStyle name="Обычный 3 4 7 12 2" xfId="12651"/>
    <cellStyle name="Обычный 3 4 7 13" xfId="12652"/>
    <cellStyle name="Обычный 3 4 7 13 2" xfId="12653"/>
    <cellStyle name="Обычный 3 4 7 14" xfId="12654"/>
    <cellStyle name="Обычный 3 4 7 14 2" xfId="12655"/>
    <cellStyle name="Обычный 3 4 7 15" xfId="12656"/>
    <cellStyle name="Обычный 3 4 7 15 2" xfId="12657"/>
    <cellStyle name="Обычный 3 4 7 16" xfId="12658"/>
    <cellStyle name="Обычный 3 4 7 16 2" xfId="12659"/>
    <cellStyle name="Обычный 3 4 7 17" xfId="12660"/>
    <cellStyle name="Обычный 3 4 7 2" xfId="12661"/>
    <cellStyle name="Обычный 3 4 7 2 2" xfId="12662"/>
    <cellStyle name="Обычный 3 4 7 3" xfId="12663"/>
    <cellStyle name="Обычный 3 4 7 3 2" xfId="12664"/>
    <cellStyle name="Обычный 3 4 7 4" xfId="12665"/>
    <cellStyle name="Обычный 3 4 7 4 2" xfId="12666"/>
    <cellStyle name="Обычный 3 4 7 5" xfId="12667"/>
    <cellStyle name="Обычный 3 4 7 5 2" xfId="12668"/>
    <cellStyle name="Обычный 3 4 7 6" xfId="12669"/>
    <cellStyle name="Обычный 3 4 7 6 2" xfId="12670"/>
    <cellStyle name="Обычный 3 4 7 7" xfId="12671"/>
    <cellStyle name="Обычный 3 4 7 7 2" xfId="12672"/>
    <cellStyle name="Обычный 3 4 7 8" xfId="12673"/>
    <cellStyle name="Обычный 3 4 7 8 2" xfId="12674"/>
    <cellStyle name="Обычный 3 4 7 9" xfId="12675"/>
    <cellStyle name="Обычный 3 4 7 9 2" xfId="12676"/>
    <cellStyle name="Обычный 3 4 8" xfId="12677"/>
    <cellStyle name="Обычный 3 4 8 10" xfId="12678"/>
    <cellStyle name="Обычный 3 4 8 10 2" xfId="12679"/>
    <cellStyle name="Обычный 3 4 8 11" xfId="12680"/>
    <cellStyle name="Обычный 3 4 8 11 2" xfId="12681"/>
    <cellStyle name="Обычный 3 4 8 12" xfId="12682"/>
    <cellStyle name="Обычный 3 4 8 12 2" xfId="12683"/>
    <cellStyle name="Обычный 3 4 8 13" xfId="12684"/>
    <cellStyle name="Обычный 3 4 8 13 2" xfId="12685"/>
    <cellStyle name="Обычный 3 4 8 14" xfId="12686"/>
    <cellStyle name="Обычный 3 4 8 14 2" xfId="12687"/>
    <cellStyle name="Обычный 3 4 8 15" xfId="12688"/>
    <cellStyle name="Обычный 3 4 8 15 2" xfId="12689"/>
    <cellStyle name="Обычный 3 4 8 16" xfId="12690"/>
    <cellStyle name="Обычный 3 4 8 16 2" xfId="12691"/>
    <cellStyle name="Обычный 3 4 8 17" xfId="12692"/>
    <cellStyle name="Обычный 3 4 8 2" xfId="12693"/>
    <cellStyle name="Обычный 3 4 8 2 2" xfId="12694"/>
    <cellStyle name="Обычный 3 4 8 3" xfId="12695"/>
    <cellStyle name="Обычный 3 4 8 3 2" xfId="12696"/>
    <cellStyle name="Обычный 3 4 8 4" xfId="12697"/>
    <cellStyle name="Обычный 3 4 8 4 2" xfId="12698"/>
    <cellStyle name="Обычный 3 4 8 5" xfId="12699"/>
    <cellStyle name="Обычный 3 4 8 5 2" xfId="12700"/>
    <cellStyle name="Обычный 3 4 8 6" xfId="12701"/>
    <cellStyle name="Обычный 3 4 8 6 2" xfId="12702"/>
    <cellStyle name="Обычный 3 4 8 7" xfId="12703"/>
    <cellStyle name="Обычный 3 4 8 7 2" xfId="12704"/>
    <cellStyle name="Обычный 3 4 8 8" xfId="12705"/>
    <cellStyle name="Обычный 3 4 8 8 2" xfId="12706"/>
    <cellStyle name="Обычный 3 4 8 9" xfId="12707"/>
    <cellStyle name="Обычный 3 4 8 9 2" xfId="12708"/>
    <cellStyle name="Обычный 3 4 9" xfId="12709"/>
    <cellStyle name="Обычный 3 4 9 10" xfId="12710"/>
    <cellStyle name="Обычный 3 4 9 10 2" xfId="12711"/>
    <cellStyle name="Обычный 3 4 9 11" xfId="12712"/>
    <cellStyle name="Обычный 3 4 9 11 2" xfId="12713"/>
    <cellStyle name="Обычный 3 4 9 12" xfId="12714"/>
    <cellStyle name="Обычный 3 4 9 12 2" xfId="12715"/>
    <cellStyle name="Обычный 3 4 9 13" xfId="12716"/>
    <cellStyle name="Обычный 3 4 9 13 2" xfId="12717"/>
    <cellStyle name="Обычный 3 4 9 14" xfId="12718"/>
    <cellStyle name="Обычный 3 4 9 14 2" xfId="12719"/>
    <cellStyle name="Обычный 3 4 9 15" xfId="12720"/>
    <cellStyle name="Обычный 3 4 9 15 2" xfId="12721"/>
    <cellStyle name="Обычный 3 4 9 16" xfId="12722"/>
    <cellStyle name="Обычный 3 4 9 16 2" xfId="12723"/>
    <cellStyle name="Обычный 3 4 9 17" xfId="12724"/>
    <cellStyle name="Обычный 3 4 9 2" xfId="12725"/>
    <cellStyle name="Обычный 3 4 9 2 2" xfId="12726"/>
    <cellStyle name="Обычный 3 4 9 3" xfId="12727"/>
    <cellStyle name="Обычный 3 4 9 3 2" xfId="12728"/>
    <cellStyle name="Обычный 3 4 9 4" xfId="12729"/>
    <cellStyle name="Обычный 3 4 9 4 2" xfId="12730"/>
    <cellStyle name="Обычный 3 4 9 5" xfId="12731"/>
    <cellStyle name="Обычный 3 4 9 5 2" xfId="12732"/>
    <cellStyle name="Обычный 3 4 9 6" xfId="12733"/>
    <cellStyle name="Обычный 3 4 9 6 2" xfId="12734"/>
    <cellStyle name="Обычный 3 4 9 7" xfId="12735"/>
    <cellStyle name="Обычный 3 4 9 7 2" xfId="12736"/>
    <cellStyle name="Обычный 3 4 9 8" xfId="12737"/>
    <cellStyle name="Обычный 3 4 9 8 2" xfId="12738"/>
    <cellStyle name="Обычный 3 4 9 9" xfId="12739"/>
    <cellStyle name="Обычный 3 4 9 9 2" xfId="12740"/>
    <cellStyle name="Обычный 3 4_Карта сбора НВВ РЭ 1 полугодие" xfId="12741"/>
    <cellStyle name="Обычный 3 5" xfId="12742"/>
    <cellStyle name="Обычный 3 5 10" xfId="12743"/>
    <cellStyle name="Обычный 3 5 10 2" xfId="12744"/>
    <cellStyle name="Обычный 3 5 11" xfId="12745"/>
    <cellStyle name="Обычный 3 5 11 2" xfId="12746"/>
    <cellStyle name="Обычный 3 5 12" xfId="12747"/>
    <cellStyle name="Обычный 3 5 12 2" xfId="12748"/>
    <cellStyle name="Обычный 3 5 13" xfId="12749"/>
    <cellStyle name="Обычный 3 5 13 2" xfId="12750"/>
    <cellStyle name="Обычный 3 5 14" xfId="12751"/>
    <cellStyle name="Обычный 3 5 14 2" xfId="12752"/>
    <cellStyle name="Обычный 3 5 15" xfId="12753"/>
    <cellStyle name="Обычный 3 5 15 2" xfId="12754"/>
    <cellStyle name="Обычный 3 5 16" xfId="12755"/>
    <cellStyle name="Обычный 3 5 16 2" xfId="12756"/>
    <cellStyle name="Обычный 3 5 17" xfId="12757"/>
    <cellStyle name="Обычный 3 5 17 2" xfId="12758"/>
    <cellStyle name="Обычный 3 5 18" xfId="12759"/>
    <cellStyle name="Обычный 3 5 18 2" xfId="12760"/>
    <cellStyle name="Обычный 3 5 19" xfId="12761"/>
    <cellStyle name="Обычный 3 5 19 2" xfId="12762"/>
    <cellStyle name="Обычный 3 5 2" xfId="12763"/>
    <cellStyle name="Обычный 3 5 2 10" xfId="12764"/>
    <cellStyle name="Обычный 3 5 2 10 2" xfId="12765"/>
    <cellStyle name="Обычный 3 5 2 11" xfId="12766"/>
    <cellStyle name="Обычный 3 5 2 11 2" xfId="12767"/>
    <cellStyle name="Обычный 3 5 2 12" xfId="12768"/>
    <cellStyle name="Обычный 3 5 2 12 2" xfId="12769"/>
    <cellStyle name="Обычный 3 5 2 13" xfId="12770"/>
    <cellStyle name="Обычный 3 5 2 13 2" xfId="12771"/>
    <cellStyle name="Обычный 3 5 2 14" xfId="12772"/>
    <cellStyle name="Обычный 3 5 2 14 2" xfId="12773"/>
    <cellStyle name="Обычный 3 5 2 15" xfId="12774"/>
    <cellStyle name="Обычный 3 5 2 15 2" xfId="12775"/>
    <cellStyle name="Обычный 3 5 2 16" xfId="12776"/>
    <cellStyle name="Обычный 3 5 2 16 2" xfId="12777"/>
    <cellStyle name="Обычный 3 5 2 17" xfId="12778"/>
    <cellStyle name="Обычный 3 5 2 2" xfId="12779"/>
    <cellStyle name="Обычный 3 5 2 2 2" xfId="12780"/>
    <cellStyle name="Обычный 3 5 2 3" xfId="12781"/>
    <cellStyle name="Обычный 3 5 2 3 2" xfId="12782"/>
    <cellStyle name="Обычный 3 5 2 4" xfId="12783"/>
    <cellStyle name="Обычный 3 5 2 4 2" xfId="12784"/>
    <cellStyle name="Обычный 3 5 2 5" xfId="12785"/>
    <cellStyle name="Обычный 3 5 2 5 2" xfId="12786"/>
    <cellStyle name="Обычный 3 5 2 6" xfId="12787"/>
    <cellStyle name="Обычный 3 5 2 6 2" xfId="12788"/>
    <cellStyle name="Обычный 3 5 2 7" xfId="12789"/>
    <cellStyle name="Обычный 3 5 2 7 2" xfId="12790"/>
    <cellStyle name="Обычный 3 5 2 8" xfId="12791"/>
    <cellStyle name="Обычный 3 5 2 8 2" xfId="12792"/>
    <cellStyle name="Обычный 3 5 2 9" xfId="12793"/>
    <cellStyle name="Обычный 3 5 2 9 2" xfId="12794"/>
    <cellStyle name="Обычный 3 5 20" xfId="12795"/>
    <cellStyle name="Обычный 3 5 20 2" xfId="12796"/>
    <cellStyle name="Обычный 3 5 21" xfId="12797"/>
    <cellStyle name="Обычный 3 5 21 2" xfId="12798"/>
    <cellStyle name="Обычный 3 5 22" xfId="12799"/>
    <cellStyle name="Обычный 3 5 22 2" xfId="12800"/>
    <cellStyle name="Обычный 3 5 23" xfId="12801"/>
    <cellStyle name="Обычный 3 5 23 2" xfId="12802"/>
    <cellStyle name="Обычный 3 5 24" xfId="12803"/>
    <cellStyle name="Обычный 3 5 24 2" xfId="12804"/>
    <cellStyle name="Обычный 3 5 25" xfId="12805"/>
    <cellStyle name="Обычный 3 5 25 2" xfId="12806"/>
    <cellStyle name="Обычный 3 5 26" xfId="12807"/>
    <cellStyle name="Обычный 3 5 26 2" xfId="12808"/>
    <cellStyle name="Обычный 3 5 26_Карта сбора НВВ РЭ 1 полугодие" xfId="12809"/>
    <cellStyle name="Обычный 3 5 27" xfId="12810"/>
    <cellStyle name="Обычный 3 5 3" xfId="12811"/>
    <cellStyle name="Обычный 3 5 3 10" xfId="12812"/>
    <cellStyle name="Обычный 3 5 3 10 2" xfId="12813"/>
    <cellStyle name="Обычный 3 5 3 11" xfId="12814"/>
    <cellStyle name="Обычный 3 5 3 11 2" xfId="12815"/>
    <cellStyle name="Обычный 3 5 3 12" xfId="12816"/>
    <cellStyle name="Обычный 3 5 3 12 2" xfId="12817"/>
    <cellStyle name="Обычный 3 5 3 13" xfId="12818"/>
    <cellStyle name="Обычный 3 5 3 13 2" xfId="12819"/>
    <cellStyle name="Обычный 3 5 3 14" xfId="12820"/>
    <cellStyle name="Обычный 3 5 3 14 2" xfId="12821"/>
    <cellStyle name="Обычный 3 5 3 15" xfId="12822"/>
    <cellStyle name="Обычный 3 5 3 15 2" xfId="12823"/>
    <cellStyle name="Обычный 3 5 3 16" xfId="12824"/>
    <cellStyle name="Обычный 3 5 3 16 2" xfId="12825"/>
    <cellStyle name="Обычный 3 5 3 17" xfId="12826"/>
    <cellStyle name="Обычный 3 5 3 2" xfId="12827"/>
    <cellStyle name="Обычный 3 5 3 2 2" xfId="12828"/>
    <cellStyle name="Обычный 3 5 3 3" xfId="12829"/>
    <cellStyle name="Обычный 3 5 3 3 2" xfId="12830"/>
    <cellStyle name="Обычный 3 5 3 4" xfId="12831"/>
    <cellStyle name="Обычный 3 5 3 4 2" xfId="12832"/>
    <cellStyle name="Обычный 3 5 3 5" xfId="12833"/>
    <cellStyle name="Обычный 3 5 3 5 2" xfId="12834"/>
    <cellStyle name="Обычный 3 5 3 6" xfId="12835"/>
    <cellStyle name="Обычный 3 5 3 6 2" xfId="12836"/>
    <cellStyle name="Обычный 3 5 3 7" xfId="12837"/>
    <cellStyle name="Обычный 3 5 3 7 2" xfId="12838"/>
    <cellStyle name="Обычный 3 5 3 8" xfId="12839"/>
    <cellStyle name="Обычный 3 5 3 8 2" xfId="12840"/>
    <cellStyle name="Обычный 3 5 3 9" xfId="12841"/>
    <cellStyle name="Обычный 3 5 3 9 2" xfId="12842"/>
    <cellStyle name="Обычный 3 5 4" xfId="12843"/>
    <cellStyle name="Обычный 3 5 4 10" xfId="12844"/>
    <cellStyle name="Обычный 3 5 4 10 2" xfId="12845"/>
    <cellStyle name="Обычный 3 5 4 11" xfId="12846"/>
    <cellStyle name="Обычный 3 5 4 11 2" xfId="12847"/>
    <cellStyle name="Обычный 3 5 4 12" xfId="12848"/>
    <cellStyle name="Обычный 3 5 4 12 2" xfId="12849"/>
    <cellStyle name="Обычный 3 5 4 13" xfId="12850"/>
    <cellStyle name="Обычный 3 5 4 13 2" xfId="12851"/>
    <cellStyle name="Обычный 3 5 4 14" xfId="12852"/>
    <cellStyle name="Обычный 3 5 4 14 2" xfId="12853"/>
    <cellStyle name="Обычный 3 5 4 15" xfId="12854"/>
    <cellStyle name="Обычный 3 5 4 15 2" xfId="12855"/>
    <cellStyle name="Обычный 3 5 4 16" xfId="12856"/>
    <cellStyle name="Обычный 3 5 4 16 2" xfId="12857"/>
    <cellStyle name="Обычный 3 5 4 17" xfId="12858"/>
    <cellStyle name="Обычный 3 5 4 2" xfId="12859"/>
    <cellStyle name="Обычный 3 5 4 2 2" xfId="12860"/>
    <cellStyle name="Обычный 3 5 4 3" xfId="12861"/>
    <cellStyle name="Обычный 3 5 4 3 2" xfId="12862"/>
    <cellStyle name="Обычный 3 5 4 4" xfId="12863"/>
    <cellStyle name="Обычный 3 5 4 4 2" xfId="12864"/>
    <cellStyle name="Обычный 3 5 4 5" xfId="12865"/>
    <cellStyle name="Обычный 3 5 4 5 2" xfId="12866"/>
    <cellStyle name="Обычный 3 5 4 6" xfId="12867"/>
    <cellStyle name="Обычный 3 5 4 6 2" xfId="12868"/>
    <cellStyle name="Обычный 3 5 4 7" xfId="12869"/>
    <cellStyle name="Обычный 3 5 4 7 2" xfId="12870"/>
    <cellStyle name="Обычный 3 5 4 8" xfId="12871"/>
    <cellStyle name="Обычный 3 5 4 8 2" xfId="12872"/>
    <cellStyle name="Обычный 3 5 4 9" xfId="12873"/>
    <cellStyle name="Обычный 3 5 4 9 2" xfId="12874"/>
    <cellStyle name="Обычный 3 5 5" xfId="12875"/>
    <cellStyle name="Обычный 3 5 5 10" xfId="12876"/>
    <cellStyle name="Обычный 3 5 5 10 2" xfId="12877"/>
    <cellStyle name="Обычный 3 5 5 11" xfId="12878"/>
    <cellStyle name="Обычный 3 5 5 11 2" xfId="12879"/>
    <cellStyle name="Обычный 3 5 5 12" xfId="12880"/>
    <cellStyle name="Обычный 3 5 5 12 2" xfId="12881"/>
    <cellStyle name="Обычный 3 5 5 13" xfId="12882"/>
    <cellStyle name="Обычный 3 5 5 13 2" xfId="12883"/>
    <cellStyle name="Обычный 3 5 5 14" xfId="12884"/>
    <cellStyle name="Обычный 3 5 5 14 2" xfId="12885"/>
    <cellStyle name="Обычный 3 5 5 15" xfId="12886"/>
    <cellStyle name="Обычный 3 5 5 15 2" xfId="12887"/>
    <cellStyle name="Обычный 3 5 5 16" xfId="12888"/>
    <cellStyle name="Обычный 3 5 5 16 2" xfId="12889"/>
    <cellStyle name="Обычный 3 5 5 17" xfId="12890"/>
    <cellStyle name="Обычный 3 5 5 2" xfId="12891"/>
    <cellStyle name="Обычный 3 5 5 2 2" xfId="12892"/>
    <cellStyle name="Обычный 3 5 5 3" xfId="12893"/>
    <cellStyle name="Обычный 3 5 5 3 2" xfId="12894"/>
    <cellStyle name="Обычный 3 5 5 4" xfId="12895"/>
    <cellStyle name="Обычный 3 5 5 4 2" xfId="12896"/>
    <cellStyle name="Обычный 3 5 5 5" xfId="12897"/>
    <cellStyle name="Обычный 3 5 5 5 2" xfId="12898"/>
    <cellStyle name="Обычный 3 5 5 6" xfId="12899"/>
    <cellStyle name="Обычный 3 5 5 6 2" xfId="12900"/>
    <cellStyle name="Обычный 3 5 5 7" xfId="12901"/>
    <cellStyle name="Обычный 3 5 5 7 2" xfId="12902"/>
    <cellStyle name="Обычный 3 5 5 8" xfId="12903"/>
    <cellStyle name="Обычный 3 5 5 8 2" xfId="12904"/>
    <cellStyle name="Обычный 3 5 5 9" xfId="12905"/>
    <cellStyle name="Обычный 3 5 5 9 2" xfId="12906"/>
    <cellStyle name="Обычный 3 5 6" xfId="12907"/>
    <cellStyle name="Обычный 3 5 6 10" xfId="12908"/>
    <cellStyle name="Обычный 3 5 6 10 2" xfId="12909"/>
    <cellStyle name="Обычный 3 5 6 11" xfId="12910"/>
    <cellStyle name="Обычный 3 5 6 11 2" xfId="12911"/>
    <cellStyle name="Обычный 3 5 6 12" xfId="12912"/>
    <cellStyle name="Обычный 3 5 6 12 2" xfId="12913"/>
    <cellStyle name="Обычный 3 5 6 13" xfId="12914"/>
    <cellStyle name="Обычный 3 5 6 13 2" xfId="12915"/>
    <cellStyle name="Обычный 3 5 6 14" xfId="12916"/>
    <cellStyle name="Обычный 3 5 6 14 2" xfId="12917"/>
    <cellStyle name="Обычный 3 5 6 15" xfId="12918"/>
    <cellStyle name="Обычный 3 5 6 15 2" xfId="12919"/>
    <cellStyle name="Обычный 3 5 6 16" xfId="12920"/>
    <cellStyle name="Обычный 3 5 6 16 2" xfId="12921"/>
    <cellStyle name="Обычный 3 5 6 17" xfId="12922"/>
    <cellStyle name="Обычный 3 5 6 2" xfId="12923"/>
    <cellStyle name="Обычный 3 5 6 2 2" xfId="12924"/>
    <cellStyle name="Обычный 3 5 6 3" xfId="12925"/>
    <cellStyle name="Обычный 3 5 6 3 2" xfId="12926"/>
    <cellStyle name="Обычный 3 5 6 4" xfId="12927"/>
    <cellStyle name="Обычный 3 5 6 4 2" xfId="12928"/>
    <cellStyle name="Обычный 3 5 6 5" xfId="12929"/>
    <cellStyle name="Обычный 3 5 6 5 2" xfId="12930"/>
    <cellStyle name="Обычный 3 5 6 6" xfId="12931"/>
    <cellStyle name="Обычный 3 5 6 6 2" xfId="12932"/>
    <cellStyle name="Обычный 3 5 6 7" xfId="12933"/>
    <cellStyle name="Обычный 3 5 6 7 2" xfId="12934"/>
    <cellStyle name="Обычный 3 5 6 8" xfId="12935"/>
    <cellStyle name="Обычный 3 5 6 8 2" xfId="12936"/>
    <cellStyle name="Обычный 3 5 6 9" xfId="12937"/>
    <cellStyle name="Обычный 3 5 6 9 2" xfId="12938"/>
    <cellStyle name="Обычный 3 5 7" xfId="12939"/>
    <cellStyle name="Обычный 3 5 7 10" xfId="12940"/>
    <cellStyle name="Обычный 3 5 7 10 2" xfId="12941"/>
    <cellStyle name="Обычный 3 5 7 11" xfId="12942"/>
    <cellStyle name="Обычный 3 5 7 11 2" xfId="12943"/>
    <cellStyle name="Обычный 3 5 7 12" xfId="12944"/>
    <cellStyle name="Обычный 3 5 7 12 2" xfId="12945"/>
    <cellStyle name="Обычный 3 5 7 13" xfId="12946"/>
    <cellStyle name="Обычный 3 5 7 13 2" xfId="12947"/>
    <cellStyle name="Обычный 3 5 7 14" xfId="12948"/>
    <cellStyle name="Обычный 3 5 7 14 2" xfId="12949"/>
    <cellStyle name="Обычный 3 5 7 15" xfId="12950"/>
    <cellStyle name="Обычный 3 5 7 15 2" xfId="12951"/>
    <cellStyle name="Обычный 3 5 7 16" xfId="12952"/>
    <cellStyle name="Обычный 3 5 7 16 2" xfId="12953"/>
    <cellStyle name="Обычный 3 5 7 17" xfId="12954"/>
    <cellStyle name="Обычный 3 5 7 2" xfId="12955"/>
    <cellStyle name="Обычный 3 5 7 2 2" xfId="12956"/>
    <cellStyle name="Обычный 3 5 7 3" xfId="12957"/>
    <cellStyle name="Обычный 3 5 7 3 2" xfId="12958"/>
    <cellStyle name="Обычный 3 5 7 4" xfId="12959"/>
    <cellStyle name="Обычный 3 5 7 4 2" xfId="12960"/>
    <cellStyle name="Обычный 3 5 7 5" xfId="12961"/>
    <cellStyle name="Обычный 3 5 7 5 2" xfId="12962"/>
    <cellStyle name="Обычный 3 5 7 6" xfId="12963"/>
    <cellStyle name="Обычный 3 5 7 6 2" xfId="12964"/>
    <cellStyle name="Обычный 3 5 7 7" xfId="12965"/>
    <cellStyle name="Обычный 3 5 7 7 2" xfId="12966"/>
    <cellStyle name="Обычный 3 5 7 8" xfId="12967"/>
    <cellStyle name="Обычный 3 5 7 8 2" xfId="12968"/>
    <cellStyle name="Обычный 3 5 7 9" xfId="12969"/>
    <cellStyle name="Обычный 3 5 7 9 2" xfId="12970"/>
    <cellStyle name="Обычный 3 5 8" xfId="12971"/>
    <cellStyle name="Обычный 3 5 8 10" xfId="12972"/>
    <cellStyle name="Обычный 3 5 8 10 2" xfId="12973"/>
    <cellStyle name="Обычный 3 5 8 11" xfId="12974"/>
    <cellStyle name="Обычный 3 5 8 11 2" xfId="12975"/>
    <cellStyle name="Обычный 3 5 8 12" xfId="12976"/>
    <cellStyle name="Обычный 3 5 8 12 2" xfId="12977"/>
    <cellStyle name="Обычный 3 5 8 13" xfId="12978"/>
    <cellStyle name="Обычный 3 5 8 13 2" xfId="12979"/>
    <cellStyle name="Обычный 3 5 8 14" xfId="12980"/>
    <cellStyle name="Обычный 3 5 8 14 2" xfId="12981"/>
    <cellStyle name="Обычный 3 5 8 15" xfId="12982"/>
    <cellStyle name="Обычный 3 5 8 15 2" xfId="12983"/>
    <cellStyle name="Обычный 3 5 8 16" xfId="12984"/>
    <cellStyle name="Обычный 3 5 8 16 2" xfId="12985"/>
    <cellStyle name="Обычный 3 5 8 17" xfId="12986"/>
    <cellStyle name="Обычный 3 5 8 2" xfId="12987"/>
    <cellStyle name="Обычный 3 5 8 2 2" xfId="12988"/>
    <cellStyle name="Обычный 3 5 8 3" xfId="12989"/>
    <cellStyle name="Обычный 3 5 8 3 2" xfId="12990"/>
    <cellStyle name="Обычный 3 5 8 4" xfId="12991"/>
    <cellStyle name="Обычный 3 5 8 4 2" xfId="12992"/>
    <cellStyle name="Обычный 3 5 8 5" xfId="12993"/>
    <cellStyle name="Обычный 3 5 8 5 2" xfId="12994"/>
    <cellStyle name="Обычный 3 5 8 6" xfId="12995"/>
    <cellStyle name="Обычный 3 5 8 6 2" xfId="12996"/>
    <cellStyle name="Обычный 3 5 8 7" xfId="12997"/>
    <cellStyle name="Обычный 3 5 8 7 2" xfId="12998"/>
    <cellStyle name="Обычный 3 5 8 8" xfId="12999"/>
    <cellStyle name="Обычный 3 5 8 8 2" xfId="13000"/>
    <cellStyle name="Обычный 3 5 8 9" xfId="13001"/>
    <cellStyle name="Обычный 3 5 8 9 2" xfId="13002"/>
    <cellStyle name="Обычный 3 5 9" xfId="13003"/>
    <cellStyle name="Обычный 3 5 9 2" xfId="13004"/>
    <cellStyle name="Обычный 3 6" xfId="13005"/>
    <cellStyle name="Обычный 3 6 10" xfId="13006"/>
    <cellStyle name="Обычный 3 6 10 2" xfId="13007"/>
    <cellStyle name="Обычный 3 6 11" xfId="13008"/>
    <cellStyle name="Обычный 3 6 11 2" xfId="13009"/>
    <cellStyle name="Обычный 3 6 12" xfId="13010"/>
    <cellStyle name="Обычный 3 6 12 2" xfId="13011"/>
    <cellStyle name="Обычный 3 6 13" xfId="13012"/>
    <cellStyle name="Обычный 3 6 13 2" xfId="13013"/>
    <cellStyle name="Обычный 3 6 14" xfId="13014"/>
    <cellStyle name="Обычный 3 6 14 2" xfId="13015"/>
    <cellStyle name="Обычный 3 6 15" xfId="13016"/>
    <cellStyle name="Обычный 3 6 15 2" xfId="13017"/>
    <cellStyle name="Обычный 3 6 16" xfId="13018"/>
    <cellStyle name="Обычный 3 6 16 2" xfId="13019"/>
    <cellStyle name="Обычный 3 6 17" xfId="13020"/>
    <cellStyle name="Обычный 3 6 17 2" xfId="13021"/>
    <cellStyle name="Обычный 3 6 18" xfId="13022"/>
    <cellStyle name="Обычный 3 6 18 2" xfId="13023"/>
    <cellStyle name="Обычный 3 6 19" xfId="13024"/>
    <cellStyle name="Обычный 3 6 19 2" xfId="13025"/>
    <cellStyle name="Обычный 3 6 2" xfId="13026"/>
    <cellStyle name="Обычный 3 6 2 10" xfId="13027"/>
    <cellStyle name="Обычный 3 6 2 10 2" xfId="13028"/>
    <cellStyle name="Обычный 3 6 2 11" xfId="13029"/>
    <cellStyle name="Обычный 3 6 2 11 2" xfId="13030"/>
    <cellStyle name="Обычный 3 6 2 12" xfId="13031"/>
    <cellStyle name="Обычный 3 6 2 12 2" xfId="13032"/>
    <cellStyle name="Обычный 3 6 2 13" xfId="13033"/>
    <cellStyle name="Обычный 3 6 2 13 2" xfId="13034"/>
    <cellStyle name="Обычный 3 6 2 14" xfId="13035"/>
    <cellStyle name="Обычный 3 6 2 14 2" xfId="13036"/>
    <cellStyle name="Обычный 3 6 2 15" xfId="13037"/>
    <cellStyle name="Обычный 3 6 2 15 2" xfId="13038"/>
    <cellStyle name="Обычный 3 6 2 16" xfId="13039"/>
    <cellStyle name="Обычный 3 6 2 16 2" xfId="13040"/>
    <cellStyle name="Обычный 3 6 2 17" xfId="13041"/>
    <cellStyle name="Обычный 3 6 2 2" xfId="13042"/>
    <cellStyle name="Обычный 3 6 2 2 2" xfId="13043"/>
    <cellStyle name="Обычный 3 6 2 3" xfId="13044"/>
    <cellStyle name="Обычный 3 6 2 3 2" xfId="13045"/>
    <cellStyle name="Обычный 3 6 2 4" xfId="13046"/>
    <cellStyle name="Обычный 3 6 2 4 2" xfId="13047"/>
    <cellStyle name="Обычный 3 6 2 5" xfId="13048"/>
    <cellStyle name="Обычный 3 6 2 5 2" xfId="13049"/>
    <cellStyle name="Обычный 3 6 2 6" xfId="13050"/>
    <cellStyle name="Обычный 3 6 2 6 2" xfId="13051"/>
    <cellStyle name="Обычный 3 6 2 7" xfId="13052"/>
    <cellStyle name="Обычный 3 6 2 7 2" xfId="13053"/>
    <cellStyle name="Обычный 3 6 2 8" xfId="13054"/>
    <cellStyle name="Обычный 3 6 2 8 2" xfId="13055"/>
    <cellStyle name="Обычный 3 6 2 9" xfId="13056"/>
    <cellStyle name="Обычный 3 6 2 9 2" xfId="13057"/>
    <cellStyle name="Обычный 3 6 20" xfId="13058"/>
    <cellStyle name="Обычный 3 6 20 2" xfId="13059"/>
    <cellStyle name="Обычный 3 6 21" xfId="13060"/>
    <cellStyle name="Обычный 3 6 21 2" xfId="13061"/>
    <cellStyle name="Обычный 3 6 22" xfId="13062"/>
    <cellStyle name="Обычный 3 6 22 2" xfId="13063"/>
    <cellStyle name="Обычный 3 6 23" xfId="13064"/>
    <cellStyle name="Обычный 3 6 23 2" xfId="13065"/>
    <cellStyle name="Обычный 3 6 24" xfId="13066"/>
    <cellStyle name="Обычный 3 6 24 2" xfId="13067"/>
    <cellStyle name="Обычный 3 6 25" xfId="13068"/>
    <cellStyle name="Обычный 3 6 25 2" xfId="13069"/>
    <cellStyle name="Обычный 3 6 26" xfId="13070"/>
    <cellStyle name="Обычный 3 6 26 2" xfId="13071"/>
    <cellStyle name="Обычный 3 6 27" xfId="13072"/>
    <cellStyle name="Обычный 3 6 3" xfId="13073"/>
    <cellStyle name="Обычный 3 6 3 10" xfId="13074"/>
    <cellStyle name="Обычный 3 6 3 10 2" xfId="13075"/>
    <cellStyle name="Обычный 3 6 3 11" xfId="13076"/>
    <cellStyle name="Обычный 3 6 3 11 2" xfId="13077"/>
    <cellStyle name="Обычный 3 6 3 12" xfId="13078"/>
    <cellStyle name="Обычный 3 6 3 12 2" xfId="13079"/>
    <cellStyle name="Обычный 3 6 3 13" xfId="13080"/>
    <cellStyle name="Обычный 3 6 3 13 2" xfId="13081"/>
    <cellStyle name="Обычный 3 6 3 14" xfId="13082"/>
    <cellStyle name="Обычный 3 6 3 14 2" xfId="13083"/>
    <cellStyle name="Обычный 3 6 3 15" xfId="13084"/>
    <cellStyle name="Обычный 3 6 3 15 2" xfId="13085"/>
    <cellStyle name="Обычный 3 6 3 16" xfId="13086"/>
    <cellStyle name="Обычный 3 6 3 16 2" xfId="13087"/>
    <cellStyle name="Обычный 3 6 3 17" xfId="13088"/>
    <cellStyle name="Обычный 3 6 3 2" xfId="13089"/>
    <cellStyle name="Обычный 3 6 3 2 2" xfId="13090"/>
    <cellStyle name="Обычный 3 6 3 3" xfId="13091"/>
    <cellStyle name="Обычный 3 6 3 3 2" xfId="13092"/>
    <cellStyle name="Обычный 3 6 3 4" xfId="13093"/>
    <cellStyle name="Обычный 3 6 3 4 2" xfId="13094"/>
    <cellStyle name="Обычный 3 6 3 5" xfId="13095"/>
    <cellStyle name="Обычный 3 6 3 5 2" xfId="13096"/>
    <cellStyle name="Обычный 3 6 3 6" xfId="13097"/>
    <cellStyle name="Обычный 3 6 3 6 2" xfId="13098"/>
    <cellStyle name="Обычный 3 6 3 7" xfId="13099"/>
    <cellStyle name="Обычный 3 6 3 7 2" xfId="13100"/>
    <cellStyle name="Обычный 3 6 3 8" xfId="13101"/>
    <cellStyle name="Обычный 3 6 3 8 2" xfId="13102"/>
    <cellStyle name="Обычный 3 6 3 9" xfId="13103"/>
    <cellStyle name="Обычный 3 6 3 9 2" xfId="13104"/>
    <cellStyle name="Обычный 3 6 4" xfId="13105"/>
    <cellStyle name="Обычный 3 6 4 10" xfId="13106"/>
    <cellStyle name="Обычный 3 6 4 10 2" xfId="13107"/>
    <cellStyle name="Обычный 3 6 4 11" xfId="13108"/>
    <cellStyle name="Обычный 3 6 4 11 2" xfId="13109"/>
    <cellStyle name="Обычный 3 6 4 12" xfId="13110"/>
    <cellStyle name="Обычный 3 6 4 12 2" xfId="13111"/>
    <cellStyle name="Обычный 3 6 4 13" xfId="13112"/>
    <cellStyle name="Обычный 3 6 4 13 2" xfId="13113"/>
    <cellStyle name="Обычный 3 6 4 14" xfId="13114"/>
    <cellStyle name="Обычный 3 6 4 14 2" xfId="13115"/>
    <cellStyle name="Обычный 3 6 4 15" xfId="13116"/>
    <cellStyle name="Обычный 3 6 4 15 2" xfId="13117"/>
    <cellStyle name="Обычный 3 6 4 16" xfId="13118"/>
    <cellStyle name="Обычный 3 6 4 16 2" xfId="13119"/>
    <cellStyle name="Обычный 3 6 4 17" xfId="13120"/>
    <cellStyle name="Обычный 3 6 4 2" xfId="13121"/>
    <cellStyle name="Обычный 3 6 4 2 2" xfId="13122"/>
    <cellStyle name="Обычный 3 6 4 3" xfId="13123"/>
    <cellStyle name="Обычный 3 6 4 3 2" xfId="13124"/>
    <cellStyle name="Обычный 3 6 4 4" xfId="13125"/>
    <cellStyle name="Обычный 3 6 4 4 2" xfId="13126"/>
    <cellStyle name="Обычный 3 6 4 5" xfId="13127"/>
    <cellStyle name="Обычный 3 6 4 5 2" xfId="13128"/>
    <cellStyle name="Обычный 3 6 4 6" xfId="13129"/>
    <cellStyle name="Обычный 3 6 4 6 2" xfId="13130"/>
    <cellStyle name="Обычный 3 6 4 7" xfId="13131"/>
    <cellStyle name="Обычный 3 6 4 7 2" xfId="13132"/>
    <cellStyle name="Обычный 3 6 4 8" xfId="13133"/>
    <cellStyle name="Обычный 3 6 4 8 2" xfId="13134"/>
    <cellStyle name="Обычный 3 6 4 9" xfId="13135"/>
    <cellStyle name="Обычный 3 6 4 9 2" xfId="13136"/>
    <cellStyle name="Обычный 3 6 5" xfId="13137"/>
    <cellStyle name="Обычный 3 6 5 10" xfId="13138"/>
    <cellStyle name="Обычный 3 6 5 10 2" xfId="13139"/>
    <cellStyle name="Обычный 3 6 5 11" xfId="13140"/>
    <cellStyle name="Обычный 3 6 5 11 2" xfId="13141"/>
    <cellStyle name="Обычный 3 6 5 12" xfId="13142"/>
    <cellStyle name="Обычный 3 6 5 12 2" xfId="13143"/>
    <cellStyle name="Обычный 3 6 5 13" xfId="13144"/>
    <cellStyle name="Обычный 3 6 5 13 2" xfId="13145"/>
    <cellStyle name="Обычный 3 6 5 14" xfId="13146"/>
    <cellStyle name="Обычный 3 6 5 14 2" xfId="13147"/>
    <cellStyle name="Обычный 3 6 5 15" xfId="13148"/>
    <cellStyle name="Обычный 3 6 5 15 2" xfId="13149"/>
    <cellStyle name="Обычный 3 6 5 16" xfId="13150"/>
    <cellStyle name="Обычный 3 6 5 16 2" xfId="13151"/>
    <cellStyle name="Обычный 3 6 5 17" xfId="13152"/>
    <cellStyle name="Обычный 3 6 5 2" xfId="13153"/>
    <cellStyle name="Обычный 3 6 5 2 2" xfId="13154"/>
    <cellStyle name="Обычный 3 6 5 3" xfId="13155"/>
    <cellStyle name="Обычный 3 6 5 3 2" xfId="13156"/>
    <cellStyle name="Обычный 3 6 5 4" xfId="13157"/>
    <cellStyle name="Обычный 3 6 5 4 2" xfId="13158"/>
    <cellStyle name="Обычный 3 6 5 5" xfId="13159"/>
    <cellStyle name="Обычный 3 6 5 5 2" xfId="13160"/>
    <cellStyle name="Обычный 3 6 5 6" xfId="13161"/>
    <cellStyle name="Обычный 3 6 5 6 2" xfId="13162"/>
    <cellStyle name="Обычный 3 6 5 7" xfId="13163"/>
    <cellStyle name="Обычный 3 6 5 7 2" xfId="13164"/>
    <cellStyle name="Обычный 3 6 5 8" xfId="13165"/>
    <cellStyle name="Обычный 3 6 5 8 2" xfId="13166"/>
    <cellStyle name="Обычный 3 6 5 9" xfId="13167"/>
    <cellStyle name="Обычный 3 6 5 9 2" xfId="13168"/>
    <cellStyle name="Обычный 3 6 6" xfId="13169"/>
    <cellStyle name="Обычный 3 6 6 10" xfId="13170"/>
    <cellStyle name="Обычный 3 6 6 10 2" xfId="13171"/>
    <cellStyle name="Обычный 3 6 6 11" xfId="13172"/>
    <cellStyle name="Обычный 3 6 6 11 2" xfId="13173"/>
    <cellStyle name="Обычный 3 6 6 12" xfId="13174"/>
    <cellStyle name="Обычный 3 6 6 12 2" xfId="13175"/>
    <cellStyle name="Обычный 3 6 6 13" xfId="13176"/>
    <cellStyle name="Обычный 3 6 6 13 2" xfId="13177"/>
    <cellStyle name="Обычный 3 6 6 14" xfId="13178"/>
    <cellStyle name="Обычный 3 6 6 14 2" xfId="13179"/>
    <cellStyle name="Обычный 3 6 6 15" xfId="13180"/>
    <cellStyle name="Обычный 3 6 6 15 2" xfId="13181"/>
    <cellStyle name="Обычный 3 6 6 16" xfId="13182"/>
    <cellStyle name="Обычный 3 6 6 16 2" xfId="13183"/>
    <cellStyle name="Обычный 3 6 6 17" xfId="13184"/>
    <cellStyle name="Обычный 3 6 6 2" xfId="13185"/>
    <cellStyle name="Обычный 3 6 6 2 2" xfId="13186"/>
    <cellStyle name="Обычный 3 6 6 3" xfId="13187"/>
    <cellStyle name="Обычный 3 6 6 3 2" xfId="13188"/>
    <cellStyle name="Обычный 3 6 6 4" xfId="13189"/>
    <cellStyle name="Обычный 3 6 6 4 2" xfId="13190"/>
    <cellStyle name="Обычный 3 6 6 5" xfId="13191"/>
    <cellStyle name="Обычный 3 6 6 5 2" xfId="13192"/>
    <cellStyle name="Обычный 3 6 6 6" xfId="13193"/>
    <cellStyle name="Обычный 3 6 6 6 2" xfId="13194"/>
    <cellStyle name="Обычный 3 6 6 7" xfId="13195"/>
    <cellStyle name="Обычный 3 6 6 7 2" xfId="13196"/>
    <cellStyle name="Обычный 3 6 6 8" xfId="13197"/>
    <cellStyle name="Обычный 3 6 6 8 2" xfId="13198"/>
    <cellStyle name="Обычный 3 6 6 9" xfId="13199"/>
    <cellStyle name="Обычный 3 6 6 9 2" xfId="13200"/>
    <cellStyle name="Обычный 3 6 7" xfId="13201"/>
    <cellStyle name="Обычный 3 6 7 10" xfId="13202"/>
    <cellStyle name="Обычный 3 6 7 10 2" xfId="13203"/>
    <cellStyle name="Обычный 3 6 7 11" xfId="13204"/>
    <cellStyle name="Обычный 3 6 7 11 2" xfId="13205"/>
    <cellStyle name="Обычный 3 6 7 12" xfId="13206"/>
    <cellStyle name="Обычный 3 6 7 12 2" xfId="13207"/>
    <cellStyle name="Обычный 3 6 7 13" xfId="13208"/>
    <cellStyle name="Обычный 3 6 7 13 2" xfId="13209"/>
    <cellStyle name="Обычный 3 6 7 14" xfId="13210"/>
    <cellStyle name="Обычный 3 6 7 14 2" xfId="13211"/>
    <cellStyle name="Обычный 3 6 7 15" xfId="13212"/>
    <cellStyle name="Обычный 3 6 7 15 2" xfId="13213"/>
    <cellStyle name="Обычный 3 6 7 16" xfId="13214"/>
    <cellStyle name="Обычный 3 6 7 16 2" xfId="13215"/>
    <cellStyle name="Обычный 3 6 7 17" xfId="13216"/>
    <cellStyle name="Обычный 3 6 7 2" xfId="13217"/>
    <cellStyle name="Обычный 3 6 7 2 2" xfId="13218"/>
    <cellStyle name="Обычный 3 6 7 3" xfId="13219"/>
    <cellStyle name="Обычный 3 6 7 3 2" xfId="13220"/>
    <cellStyle name="Обычный 3 6 7 4" xfId="13221"/>
    <cellStyle name="Обычный 3 6 7 4 2" xfId="13222"/>
    <cellStyle name="Обычный 3 6 7 5" xfId="13223"/>
    <cellStyle name="Обычный 3 6 7 5 2" xfId="13224"/>
    <cellStyle name="Обычный 3 6 7 6" xfId="13225"/>
    <cellStyle name="Обычный 3 6 7 6 2" xfId="13226"/>
    <cellStyle name="Обычный 3 6 7 7" xfId="13227"/>
    <cellStyle name="Обычный 3 6 7 7 2" xfId="13228"/>
    <cellStyle name="Обычный 3 6 7 8" xfId="13229"/>
    <cellStyle name="Обычный 3 6 7 8 2" xfId="13230"/>
    <cellStyle name="Обычный 3 6 7 9" xfId="13231"/>
    <cellStyle name="Обычный 3 6 7 9 2" xfId="13232"/>
    <cellStyle name="Обычный 3 6 8" xfId="13233"/>
    <cellStyle name="Обычный 3 6 8 10" xfId="13234"/>
    <cellStyle name="Обычный 3 6 8 10 2" xfId="13235"/>
    <cellStyle name="Обычный 3 6 8 11" xfId="13236"/>
    <cellStyle name="Обычный 3 6 8 11 2" xfId="13237"/>
    <cellStyle name="Обычный 3 6 8 12" xfId="13238"/>
    <cellStyle name="Обычный 3 6 8 12 2" xfId="13239"/>
    <cellStyle name="Обычный 3 6 8 13" xfId="13240"/>
    <cellStyle name="Обычный 3 6 8 13 2" xfId="13241"/>
    <cellStyle name="Обычный 3 6 8 14" xfId="13242"/>
    <cellStyle name="Обычный 3 6 8 14 2" xfId="13243"/>
    <cellStyle name="Обычный 3 6 8 15" xfId="13244"/>
    <cellStyle name="Обычный 3 6 8 15 2" xfId="13245"/>
    <cellStyle name="Обычный 3 6 8 16" xfId="13246"/>
    <cellStyle name="Обычный 3 6 8 16 2" xfId="13247"/>
    <cellStyle name="Обычный 3 6 8 17" xfId="13248"/>
    <cellStyle name="Обычный 3 6 8 2" xfId="13249"/>
    <cellStyle name="Обычный 3 6 8 2 2" xfId="13250"/>
    <cellStyle name="Обычный 3 6 8 3" xfId="13251"/>
    <cellStyle name="Обычный 3 6 8 3 2" xfId="13252"/>
    <cellStyle name="Обычный 3 6 8 4" xfId="13253"/>
    <cellStyle name="Обычный 3 6 8 4 2" xfId="13254"/>
    <cellStyle name="Обычный 3 6 8 5" xfId="13255"/>
    <cellStyle name="Обычный 3 6 8 5 2" xfId="13256"/>
    <cellStyle name="Обычный 3 6 8 6" xfId="13257"/>
    <cellStyle name="Обычный 3 6 8 6 2" xfId="13258"/>
    <cellStyle name="Обычный 3 6 8 7" xfId="13259"/>
    <cellStyle name="Обычный 3 6 8 7 2" xfId="13260"/>
    <cellStyle name="Обычный 3 6 8 8" xfId="13261"/>
    <cellStyle name="Обычный 3 6 8 8 2" xfId="13262"/>
    <cellStyle name="Обычный 3 6 8 9" xfId="13263"/>
    <cellStyle name="Обычный 3 6 8 9 2" xfId="13264"/>
    <cellStyle name="Обычный 3 6 9" xfId="13265"/>
    <cellStyle name="Обычный 3 6 9 2" xfId="13266"/>
    <cellStyle name="Обычный 3 6_Карта сбора НВВ РЭ 1 полугодие" xfId="13267"/>
    <cellStyle name="Обычный 3 7" xfId="13268"/>
    <cellStyle name="Обычный 3 7 10" xfId="13269"/>
    <cellStyle name="Обычный 3 7 10 2" xfId="13270"/>
    <cellStyle name="Обычный 3 7 11" xfId="13271"/>
    <cellStyle name="Обычный 3 7 11 2" xfId="13272"/>
    <cellStyle name="Обычный 3 7 12" xfId="13273"/>
    <cellStyle name="Обычный 3 7 12 2" xfId="13274"/>
    <cellStyle name="Обычный 3 7 13" xfId="13275"/>
    <cellStyle name="Обычный 3 7 13 2" xfId="13276"/>
    <cellStyle name="Обычный 3 7 14" xfId="13277"/>
    <cellStyle name="Обычный 3 7 14 2" xfId="13278"/>
    <cellStyle name="Обычный 3 7 15" xfId="13279"/>
    <cellStyle name="Обычный 3 7 15 2" xfId="13280"/>
    <cellStyle name="Обычный 3 7 16" xfId="13281"/>
    <cellStyle name="Обычный 3 7 16 2" xfId="13282"/>
    <cellStyle name="Обычный 3 7 17" xfId="13283"/>
    <cellStyle name="Обычный 3 7 17 2" xfId="13284"/>
    <cellStyle name="Обычный 3 7 18" xfId="13285"/>
    <cellStyle name="Обычный 3 7 18 2" xfId="13286"/>
    <cellStyle name="Обычный 3 7 19" xfId="13287"/>
    <cellStyle name="Обычный 3 7 19 2" xfId="13288"/>
    <cellStyle name="Обычный 3 7 2" xfId="13289"/>
    <cellStyle name="Обычный 3 7 2 10" xfId="13290"/>
    <cellStyle name="Обычный 3 7 2 10 2" xfId="13291"/>
    <cellStyle name="Обычный 3 7 2 11" xfId="13292"/>
    <cellStyle name="Обычный 3 7 2 11 2" xfId="13293"/>
    <cellStyle name="Обычный 3 7 2 12" xfId="13294"/>
    <cellStyle name="Обычный 3 7 2 12 2" xfId="13295"/>
    <cellStyle name="Обычный 3 7 2 13" xfId="13296"/>
    <cellStyle name="Обычный 3 7 2 13 2" xfId="13297"/>
    <cellStyle name="Обычный 3 7 2 14" xfId="13298"/>
    <cellStyle name="Обычный 3 7 2 14 2" xfId="13299"/>
    <cellStyle name="Обычный 3 7 2 15" xfId="13300"/>
    <cellStyle name="Обычный 3 7 2 15 2" xfId="13301"/>
    <cellStyle name="Обычный 3 7 2 16" xfId="13302"/>
    <cellStyle name="Обычный 3 7 2 16 2" xfId="13303"/>
    <cellStyle name="Обычный 3 7 2 17" xfId="13304"/>
    <cellStyle name="Обычный 3 7 2 2" xfId="13305"/>
    <cellStyle name="Обычный 3 7 2 2 2" xfId="13306"/>
    <cellStyle name="Обычный 3 7 2 3" xfId="13307"/>
    <cellStyle name="Обычный 3 7 2 3 2" xfId="13308"/>
    <cellStyle name="Обычный 3 7 2 4" xfId="13309"/>
    <cellStyle name="Обычный 3 7 2 4 2" xfId="13310"/>
    <cellStyle name="Обычный 3 7 2 5" xfId="13311"/>
    <cellStyle name="Обычный 3 7 2 5 2" xfId="13312"/>
    <cellStyle name="Обычный 3 7 2 6" xfId="13313"/>
    <cellStyle name="Обычный 3 7 2 6 2" xfId="13314"/>
    <cellStyle name="Обычный 3 7 2 7" xfId="13315"/>
    <cellStyle name="Обычный 3 7 2 7 2" xfId="13316"/>
    <cellStyle name="Обычный 3 7 2 8" xfId="13317"/>
    <cellStyle name="Обычный 3 7 2 8 2" xfId="13318"/>
    <cellStyle name="Обычный 3 7 2 9" xfId="13319"/>
    <cellStyle name="Обычный 3 7 2 9 2" xfId="13320"/>
    <cellStyle name="Обычный 3 7 20" xfId="13321"/>
    <cellStyle name="Обычный 3 7 20 2" xfId="13322"/>
    <cellStyle name="Обычный 3 7 21" xfId="13323"/>
    <cellStyle name="Обычный 3 7 21 2" xfId="13324"/>
    <cellStyle name="Обычный 3 7 22" xfId="13325"/>
    <cellStyle name="Обычный 3 7 22 2" xfId="13326"/>
    <cellStyle name="Обычный 3 7 23" xfId="13327"/>
    <cellStyle name="Обычный 3 7 23 2" xfId="13328"/>
    <cellStyle name="Обычный 3 7 24" xfId="13329"/>
    <cellStyle name="Обычный 3 7 24 2" xfId="13330"/>
    <cellStyle name="Обычный 3 7 25" xfId="13331"/>
    <cellStyle name="Обычный 3 7 25 2" xfId="13332"/>
    <cellStyle name="Обычный 3 7 26" xfId="13333"/>
    <cellStyle name="Обычный 3 7 26 2" xfId="13334"/>
    <cellStyle name="Обычный 3 7 26_Карта сбора НВВ РЭ 1 полугодие" xfId="13335"/>
    <cellStyle name="Обычный 3 7 27" xfId="13336"/>
    <cellStyle name="Обычный 3 7 3" xfId="13337"/>
    <cellStyle name="Обычный 3 7 3 10" xfId="13338"/>
    <cellStyle name="Обычный 3 7 3 10 2" xfId="13339"/>
    <cellStyle name="Обычный 3 7 3 11" xfId="13340"/>
    <cellStyle name="Обычный 3 7 3 11 2" xfId="13341"/>
    <cellStyle name="Обычный 3 7 3 12" xfId="13342"/>
    <cellStyle name="Обычный 3 7 3 12 2" xfId="13343"/>
    <cellStyle name="Обычный 3 7 3 13" xfId="13344"/>
    <cellStyle name="Обычный 3 7 3 13 2" xfId="13345"/>
    <cellStyle name="Обычный 3 7 3 14" xfId="13346"/>
    <cellStyle name="Обычный 3 7 3 14 2" xfId="13347"/>
    <cellStyle name="Обычный 3 7 3 15" xfId="13348"/>
    <cellStyle name="Обычный 3 7 3 15 2" xfId="13349"/>
    <cellStyle name="Обычный 3 7 3 16" xfId="13350"/>
    <cellStyle name="Обычный 3 7 3 16 2" xfId="13351"/>
    <cellStyle name="Обычный 3 7 3 17" xfId="13352"/>
    <cellStyle name="Обычный 3 7 3 2" xfId="13353"/>
    <cellStyle name="Обычный 3 7 3 2 2" xfId="13354"/>
    <cellStyle name="Обычный 3 7 3 3" xfId="13355"/>
    <cellStyle name="Обычный 3 7 3 3 2" xfId="13356"/>
    <cellStyle name="Обычный 3 7 3 4" xfId="13357"/>
    <cellStyle name="Обычный 3 7 3 4 2" xfId="13358"/>
    <cellStyle name="Обычный 3 7 3 5" xfId="13359"/>
    <cellStyle name="Обычный 3 7 3 5 2" xfId="13360"/>
    <cellStyle name="Обычный 3 7 3 6" xfId="13361"/>
    <cellStyle name="Обычный 3 7 3 6 2" xfId="13362"/>
    <cellStyle name="Обычный 3 7 3 7" xfId="13363"/>
    <cellStyle name="Обычный 3 7 3 7 2" xfId="13364"/>
    <cellStyle name="Обычный 3 7 3 8" xfId="13365"/>
    <cellStyle name="Обычный 3 7 3 8 2" xfId="13366"/>
    <cellStyle name="Обычный 3 7 3 9" xfId="13367"/>
    <cellStyle name="Обычный 3 7 3 9 2" xfId="13368"/>
    <cellStyle name="Обычный 3 7 4" xfId="13369"/>
    <cellStyle name="Обычный 3 7 4 10" xfId="13370"/>
    <cellStyle name="Обычный 3 7 4 10 2" xfId="13371"/>
    <cellStyle name="Обычный 3 7 4 11" xfId="13372"/>
    <cellStyle name="Обычный 3 7 4 11 2" xfId="13373"/>
    <cellStyle name="Обычный 3 7 4 12" xfId="13374"/>
    <cellStyle name="Обычный 3 7 4 12 2" xfId="13375"/>
    <cellStyle name="Обычный 3 7 4 13" xfId="13376"/>
    <cellStyle name="Обычный 3 7 4 13 2" xfId="13377"/>
    <cellStyle name="Обычный 3 7 4 14" xfId="13378"/>
    <cellStyle name="Обычный 3 7 4 14 2" xfId="13379"/>
    <cellStyle name="Обычный 3 7 4 15" xfId="13380"/>
    <cellStyle name="Обычный 3 7 4 15 2" xfId="13381"/>
    <cellStyle name="Обычный 3 7 4 16" xfId="13382"/>
    <cellStyle name="Обычный 3 7 4 16 2" xfId="13383"/>
    <cellStyle name="Обычный 3 7 4 17" xfId="13384"/>
    <cellStyle name="Обычный 3 7 4 2" xfId="13385"/>
    <cellStyle name="Обычный 3 7 4 2 2" xfId="13386"/>
    <cellStyle name="Обычный 3 7 4 3" xfId="13387"/>
    <cellStyle name="Обычный 3 7 4 3 2" xfId="13388"/>
    <cellStyle name="Обычный 3 7 4 4" xfId="13389"/>
    <cellStyle name="Обычный 3 7 4 4 2" xfId="13390"/>
    <cellStyle name="Обычный 3 7 4 5" xfId="13391"/>
    <cellStyle name="Обычный 3 7 4 5 2" xfId="13392"/>
    <cellStyle name="Обычный 3 7 4 6" xfId="13393"/>
    <cellStyle name="Обычный 3 7 4 6 2" xfId="13394"/>
    <cellStyle name="Обычный 3 7 4 7" xfId="13395"/>
    <cellStyle name="Обычный 3 7 4 7 2" xfId="13396"/>
    <cellStyle name="Обычный 3 7 4 8" xfId="13397"/>
    <cellStyle name="Обычный 3 7 4 8 2" xfId="13398"/>
    <cellStyle name="Обычный 3 7 4 9" xfId="13399"/>
    <cellStyle name="Обычный 3 7 4 9 2" xfId="13400"/>
    <cellStyle name="Обычный 3 7 5" xfId="13401"/>
    <cellStyle name="Обычный 3 7 5 10" xfId="13402"/>
    <cellStyle name="Обычный 3 7 5 10 2" xfId="13403"/>
    <cellStyle name="Обычный 3 7 5 11" xfId="13404"/>
    <cellStyle name="Обычный 3 7 5 11 2" xfId="13405"/>
    <cellStyle name="Обычный 3 7 5 12" xfId="13406"/>
    <cellStyle name="Обычный 3 7 5 12 2" xfId="13407"/>
    <cellStyle name="Обычный 3 7 5 13" xfId="13408"/>
    <cellStyle name="Обычный 3 7 5 13 2" xfId="13409"/>
    <cellStyle name="Обычный 3 7 5 14" xfId="13410"/>
    <cellStyle name="Обычный 3 7 5 14 2" xfId="13411"/>
    <cellStyle name="Обычный 3 7 5 15" xfId="13412"/>
    <cellStyle name="Обычный 3 7 5 15 2" xfId="13413"/>
    <cellStyle name="Обычный 3 7 5 16" xfId="13414"/>
    <cellStyle name="Обычный 3 7 5 16 2" xfId="13415"/>
    <cellStyle name="Обычный 3 7 5 17" xfId="13416"/>
    <cellStyle name="Обычный 3 7 5 2" xfId="13417"/>
    <cellStyle name="Обычный 3 7 5 2 2" xfId="13418"/>
    <cellStyle name="Обычный 3 7 5 3" xfId="13419"/>
    <cellStyle name="Обычный 3 7 5 3 2" xfId="13420"/>
    <cellStyle name="Обычный 3 7 5 4" xfId="13421"/>
    <cellStyle name="Обычный 3 7 5 4 2" xfId="13422"/>
    <cellStyle name="Обычный 3 7 5 5" xfId="13423"/>
    <cellStyle name="Обычный 3 7 5 5 2" xfId="13424"/>
    <cellStyle name="Обычный 3 7 5 6" xfId="13425"/>
    <cellStyle name="Обычный 3 7 5 6 2" xfId="13426"/>
    <cellStyle name="Обычный 3 7 5 7" xfId="13427"/>
    <cellStyle name="Обычный 3 7 5 7 2" xfId="13428"/>
    <cellStyle name="Обычный 3 7 5 8" xfId="13429"/>
    <cellStyle name="Обычный 3 7 5 8 2" xfId="13430"/>
    <cellStyle name="Обычный 3 7 5 9" xfId="13431"/>
    <cellStyle name="Обычный 3 7 5 9 2" xfId="13432"/>
    <cellStyle name="Обычный 3 7 6" xfId="13433"/>
    <cellStyle name="Обычный 3 7 6 10" xfId="13434"/>
    <cellStyle name="Обычный 3 7 6 10 2" xfId="13435"/>
    <cellStyle name="Обычный 3 7 6 11" xfId="13436"/>
    <cellStyle name="Обычный 3 7 6 11 2" xfId="13437"/>
    <cellStyle name="Обычный 3 7 6 12" xfId="13438"/>
    <cellStyle name="Обычный 3 7 6 12 2" xfId="13439"/>
    <cellStyle name="Обычный 3 7 6 13" xfId="13440"/>
    <cellStyle name="Обычный 3 7 6 13 2" xfId="13441"/>
    <cellStyle name="Обычный 3 7 6 14" xfId="13442"/>
    <cellStyle name="Обычный 3 7 6 14 2" xfId="13443"/>
    <cellStyle name="Обычный 3 7 6 15" xfId="13444"/>
    <cellStyle name="Обычный 3 7 6 15 2" xfId="13445"/>
    <cellStyle name="Обычный 3 7 6 16" xfId="13446"/>
    <cellStyle name="Обычный 3 7 6 16 2" xfId="13447"/>
    <cellStyle name="Обычный 3 7 6 17" xfId="13448"/>
    <cellStyle name="Обычный 3 7 6 2" xfId="13449"/>
    <cellStyle name="Обычный 3 7 6 2 2" xfId="13450"/>
    <cellStyle name="Обычный 3 7 6 3" xfId="13451"/>
    <cellStyle name="Обычный 3 7 6 3 2" xfId="13452"/>
    <cellStyle name="Обычный 3 7 6 4" xfId="13453"/>
    <cellStyle name="Обычный 3 7 6 4 2" xfId="13454"/>
    <cellStyle name="Обычный 3 7 6 5" xfId="13455"/>
    <cellStyle name="Обычный 3 7 6 5 2" xfId="13456"/>
    <cellStyle name="Обычный 3 7 6 6" xfId="13457"/>
    <cellStyle name="Обычный 3 7 6 6 2" xfId="13458"/>
    <cellStyle name="Обычный 3 7 6 7" xfId="13459"/>
    <cellStyle name="Обычный 3 7 6 7 2" xfId="13460"/>
    <cellStyle name="Обычный 3 7 6 8" xfId="13461"/>
    <cellStyle name="Обычный 3 7 6 8 2" xfId="13462"/>
    <cellStyle name="Обычный 3 7 6 9" xfId="13463"/>
    <cellStyle name="Обычный 3 7 6 9 2" xfId="13464"/>
    <cellStyle name="Обычный 3 7 7" xfId="13465"/>
    <cellStyle name="Обычный 3 7 7 10" xfId="13466"/>
    <cellStyle name="Обычный 3 7 7 10 2" xfId="13467"/>
    <cellStyle name="Обычный 3 7 7 11" xfId="13468"/>
    <cellStyle name="Обычный 3 7 7 11 2" xfId="13469"/>
    <cellStyle name="Обычный 3 7 7 12" xfId="13470"/>
    <cellStyle name="Обычный 3 7 7 12 2" xfId="13471"/>
    <cellStyle name="Обычный 3 7 7 13" xfId="13472"/>
    <cellStyle name="Обычный 3 7 7 13 2" xfId="13473"/>
    <cellStyle name="Обычный 3 7 7 14" xfId="13474"/>
    <cellStyle name="Обычный 3 7 7 14 2" xfId="13475"/>
    <cellStyle name="Обычный 3 7 7 15" xfId="13476"/>
    <cellStyle name="Обычный 3 7 7 15 2" xfId="13477"/>
    <cellStyle name="Обычный 3 7 7 16" xfId="13478"/>
    <cellStyle name="Обычный 3 7 7 16 2" xfId="13479"/>
    <cellStyle name="Обычный 3 7 7 17" xfId="13480"/>
    <cellStyle name="Обычный 3 7 7 2" xfId="13481"/>
    <cellStyle name="Обычный 3 7 7 2 2" xfId="13482"/>
    <cellStyle name="Обычный 3 7 7 3" xfId="13483"/>
    <cellStyle name="Обычный 3 7 7 3 2" xfId="13484"/>
    <cellStyle name="Обычный 3 7 7 4" xfId="13485"/>
    <cellStyle name="Обычный 3 7 7 4 2" xfId="13486"/>
    <cellStyle name="Обычный 3 7 7 5" xfId="13487"/>
    <cellStyle name="Обычный 3 7 7 5 2" xfId="13488"/>
    <cellStyle name="Обычный 3 7 7 6" xfId="13489"/>
    <cellStyle name="Обычный 3 7 7 6 2" xfId="13490"/>
    <cellStyle name="Обычный 3 7 7 7" xfId="13491"/>
    <cellStyle name="Обычный 3 7 7 7 2" xfId="13492"/>
    <cellStyle name="Обычный 3 7 7 8" xfId="13493"/>
    <cellStyle name="Обычный 3 7 7 8 2" xfId="13494"/>
    <cellStyle name="Обычный 3 7 7 9" xfId="13495"/>
    <cellStyle name="Обычный 3 7 7 9 2" xfId="13496"/>
    <cellStyle name="Обычный 3 7 8" xfId="13497"/>
    <cellStyle name="Обычный 3 7 8 10" xfId="13498"/>
    <cellStyle name="Обычный 3 7 8 10 2" xfId="13499"/>
    <cellStyle name="Обычный 3 7 8 11" xfId="13500"/>
    <cellStyle name="Обычный 3 7 8 11 2" xfId="13501"/>
    <cellStyle name="Обычный 3 7 8 12" xfId="13502"/>
    <cellStyle name="Обычный 3 7 8 12 2" xfId="13503"/>
    <cellStyle name="Обычный 3 7 8 13" xfId="13504"/>
    <cellStyle name="Обычный 3 7 8 13 2" xfId="13505"/>
    <cellStyle name="Обычный 3 7 8 14" xfId="13506"/>
    <cellStyle name="Обычный 3 7 8 14 2" xfId="13507"/>
    <cellStyle name="Обычный 3 7 8 15" xfId="13508"/>
    <cellStyle name="Обычный 3 7 8 15 2" xfId="13509"/>
    <cellStyle name="Обычный 3 7 8 16" xfId="13510"/>
    <cellStyle name="Обычный 3 7 8 16 2" xfId="13511"/>
    <cellStyle name="Обычный 3 7 8 17" xfId="13512"/>
    <cellStyle name="Обычный 3 7 8 2" xfId="13513"/>
    <cellStyle name="Обычный 3 7 8 2 2" xfId="13514"/>
    <cellStyle name="Обычный 3 7 8 3" xfId="13515"/>
    <cellStyle name="Обычный 3 7 8 3 2" xfId="13516"/>
    <cellStyle name="Обычный 3 7 8 4" xfId="13517"/>
    <cellStyle name="Обычный 3 7 8 4 2" xfId="13518"/>
    <cellStyle name="Обычный 3 7 8 5" xfId="13519"/>
    <cellStyle name="Обычный 3 7 8 5 2" xfId="13520"/>
    <cellStyle name="Обычный 3 7 8 6" xfId="13521"/>
    <cellStyle name="Обычный 3 7 8 6 2" xfId="13522"/>
    <cellStyle name="Обычный 3 7 8 7" xfId="13523"/>
    <cellStyle name="Обычный 3 7 8 7 2" xfId="13524"/>
    <cellStyle name="Обычный 3 7 8 8" xfId="13525"/>
    <cellStyle name="Обычный 3 7 8 8 2" xfId="13526"/>
    <cellStyle name="Обычный 3 7 8 9" xfId="13527"/>
    <cellStyle name="Обычный 3 7 8 9 2" xfId="13528"/>
    <cellStyle name="Обычный 3 7 9" xfId="13529"/>
    <cellStyle name="Обычный 3 7 9 2" xfId="13530"/>
    <cellStyle name="Обычный 3 8" xfId="13531"/>
    <cellStyle name="Обычный 3 8 10" xfId="13532"/>
    <cellStyle name="Обычный 3 8 10 2" xfId="13533"/>
    <cellStyle name="Обычный 3 8 11" xfId="13534"/>
    <cellStyle name="Обычный 3 8 11 2" xfId="13535"/>
    <cellStyle name="Обычный 3 8 12" xfId="13536"/>
    <cellStyle name="Обычный 3 8 12 2" xfId="13537"/>
    <cellStyle name="Обычный 3 8 13" xfId="13538"/>
    <cellStyle name="Обычный 3 8 13 2" xfId="13539"/>
    <cellStyle name="Обычный 3 8 14" xfId="13540"/>
    <cellStyle name="Обычный 3 8 14 2" xfId="13541"/>
    <cellStyle name="Обычный 3 8 15" xfId="13542"/>
    <cellStyle name="Обычный 3 8 15 2" xfId="13543"/>
    <cellStyle name="Обычный 3 8 16" xfId="13544"/>
    <cellStyle name="Обычный 3 8 16 2" xfId="13545"/>
    <cellStyle name="Обычный 3 8 17" xfId="13546"/>
    <cellStyle name="Обычный 3 8 2" xfId="13547"/>
    <cellStyle name="Обычный 3 8 2 2" xfId="13548"/>
    <cellStyle name="Обычный 3 8 3" xfId="13549"/>
    <cellStyle name="Обычный 3 8 3 2" xfId="13550"/>
    <cellStyle name="Обычный 3 8 4" xfId="13551"/>
    <cellStyle name="Обычный 3 8 4 2" xfId="13552"/>
    <cellStyle name="Обычный 3 8 5" xfId="13553"/>
    <cellStyle name="Обычный 3 8 5 2" xfId="13554"/>
    <cellStyle name="Обычный 3 8 6" xfId="13555"/>
    <cellStyle name="Обычный 3 8 6 2" xfId="13556"/>
    <cellStyle name="Обычный 3 8 7" xfId="13557"/>
    <cellStyle name="Обычный 3 8 7 2" xfId="13558"/>
    <cellStyle name="Обычный 3 8 8" xfId="13559"/>
    <cellStyle name="Обычный 3 8 8 2" xfId="13560"/>
    <cellStyle name="Обычный 3 8 9" xfId="13561"/>
    <cellStyle name="Обычный 3 8 9 2" xfId="13562"/>
    <cellStyle name="Обычный 3 9" xfId="13563"/>
    <cellStyle name="Обычный 3 9 10" xfId="13564"/>
    <cellStyle name="Обычный 3 9 10 2" xfId="13565"/>
    <cellStyle name="Обычный 3 9 11" xfId="13566"/>
    <cellStyle name="Обычный 3 9 11 2" xfId="13567"/>
    <cellStyle name="Обычный 3 9 12" xfId="13568"/>
    <cellStyle name="Обычный 3 9 12 2" xfId="13569"/>
    <cellStyle name="Обычный 3 9 13" xfId="13570"/>
    <cellStyle name="Обычный 3 9 13 2" xfId="13571"/>
    <cellStyle name="Обычный 3 9 14" xfId="13572"/>
    <cellStyle name="Обычный 3 9 14 2" xfId="13573"/>
    <cellStyle name="Обычный 3 9 15" xfId="13574"/>
    <cellStyle name="Обычный 3 9 15 2" xfId="13575"/>
    <cellStyle name="Обычный 3 9 16" xfId="13576"/>
    <cellStyle name="Обычный 3 9 16 2" xfId="13577"/>
    <cellStyle name="Обычный 3 9 17" xfId="13578"/>
    <cellStyle name="Обычный 3 9 2" xfId="13579"/>
    <cellStyle name="Обычный 3 9 2 2" xfId="13580"/>
    <cellStyle name="Обычный 3 9 3" xfId="13581"/>
    <cellStyle name="Обычный 3 9 3 2" xfId="13582"/>
    <cellStyle name="Обычный 3 9 4" xfId="13583"/>
    <cellStyle name="Обычный 3 9 4 2" xfId="13584"/>
    <cellStyle name="Обычный 3 9 5" xfId="13585"/>
    <cellStyle name="Обычный 3 9 5 2" xfId="13586"/>
    <cellStyle name="Обычный 3 9 6" xfId="13587"/>
    <cellStyle name="Обычный 3 9 6 2" xfId="13588"/>
    <cellStyle name="Обычный 3 9 7" xfId="13589"/>
    <cellStyle name="Обычный 3 9 7 2" xfId="13590"/>
    <cellStyle name="Обычный 3 9 8" xfId="13591"/>
    <cellStyle name="Обычный 3 9 8 2" xfId="13592"/>
    <cellStyle name="Обычный 3 9 9" xfId="13593"/>
    <cellStyle name="Обычный 3 9 9 2" xfId="13594"/>
    <cellStyle name="Обычный 3_Баланс2012_15.06.11" xfId="13595"/>
    <cellStyle name="Обычный 30" xfId="13596"/>
    <cellStyle name="Обычный 30 10" xfId="13597"/>
    <cellStyle name="Обычный 30 11" xfId="13598"/>
    <cellStyle name="Обычный 30 12" xfId="13599"/>
    <cellStyle name="Обычный 30 13" xfId="13600"/>
    <cellStyle name="Обычный 30 14" xfId="13601"/>
    <cellStyle name="Обычный 30 15" xfId="13602"/>
    <cellStyle name="Обычный 30 16" xfId="13603"/>
    <cellStyle name="Обычный 30 17" xfId="13604"/>
    <cellStyle name="Обычный 30 18" xfId="13605"/>
    <cellStyle name="Обычный 30 19" xfId="13606"/>
    <cellStyle name="Обычный 30 2" xfId="13607"/>
    <cellStyle name="Обычный 30 20" xfId="13608"/>
    <cellStyle name="Обычный 30 21" xfId="13609"/>
    <cellStyle name="Обычный 30 22" xfId="13610"/>
    <cellStyle name="Обычный 30 23" xfId="13611"/>
    <cellStyle name="Обычный 30 24" xfId="13612"/>
    <cellStyle name="Обычный 30 25" xfId="13613"/>
    <cellStyle name="Обычный 30 26" xfId="13614"/>
    <cellStyle name="Обычный 30 27" xfId="13615"/>
    <cellStyle name="Обычный 30 28" xfId="13616"/>
    <cellStyle name="Обычный 30 29" xfId="13617"/>
    <cellStyle name="Обычный 30 3" xfId="13618"/>
    <cellStyle name="Обычный 30 30" xfId="13619"/>
    <cellStyle name="Обычный 30 31" xfId="13620"/>
    <cellStyle name="Обычный 30 32" xfId="13621"/>
    <cellStyle name="Обычный 30 33" xfId="13622"/>
    <cellStyle name="Обычный 30 34" xfId="13623"/>
    <cellStyle name="Обычный 30 35" xfId="13624"/>
    <cellStyle name="Обычный 30 36" xfId="13625"/>
    <cellStyle name="Обычный 30 37" xfId="13626"/>
    <cellStyle name="Обычный 30 38" xfId="13627"/>
    <cellStyle name="Обычный 30 4" xfId="13628"/>
    <cellStyle name="Обычный 30 5" xfId="13629"/>
    <cellStyle name="Обычный 30 6" xfId="13630"/>
    <cellStyle name="Обычный 30 7" xfId="13631"/>
    <cellStyle name="Обычный 30 8" xfId="13632"/>
    <cellStyle name="Обычный 30 9" xfId="13633"/>
    <cellStyle name="Обычный 30_Карта сбора НВВ РЭ 1 полугодие" xfId="13634"/>
    <cellStyle name="Обычный 31" xfId="13635"/>
    <cellStyle name="Обычный 31 2" xfId="13636"/>
    <cellStyle name="Обычный 31_Карта сбора НВВ РЭ 1 полугодие" xfId="13637"/>
    <cellStyle name="Обычный 32" xfId="13638"/>
    <cellStyle name="Обычный 32 2" xfId="13639"/>
    <cellStyle name="Обычный 32_Карта сбора НВВ РЭ 1 полугодие" xfId="13640"/>
    <cellStyle name="Обычный 33" xfId="13641"/>
    <cellStyle name="Обычный 33 2" xfId="13642"/>
    <cellStyle name="Обычный 33_Карта сбора НВВ РЭ 1 полугодие" xfId="13643"/>
    <cellStyle name="Обычный 34" xfId="13644"/>
    <cellStyle name="Обычный 34 10" xfId="13645"/>
    <cellStyle name="Обычный 34 11" xfId="13646"/>
    <cellStyle name="Обычный 34 12" xfId="13647"/>
    <cellStyle name="Обычный 34 2" xfId="13648"/>
    <cellStyle name="Обычный 34 3" xfId="13649"/>
    <cellStyle name="Обычный 34 4" xfId="13650"/>
    <cellStyle name="Обычный 34 5" xfId="13651"/>
    <cellStyle name="Обычный 34 6" xfId="13652"/>
    <cellStyle name="Обычный 34 7" xfId="13653"/>
    <cellStyle name="Обычный 34 8" xfId="13654"/>
    <cellStyle name="Обычный 34 9" xfId="13655"/>
    <cellStyle name="Обычный 34_Карта сбора НВВ РЭ 1 полугодие" xfId="13656"/>
    <cellStyle name="Обычный 35" xfId="13657"/>
    <cellStyle name="Обычный 35 2" xfId="13658"/>
    <cellStyle name="Обычный 35_Карта сбора НВВ РЭ 1 полугодие" xfId="13659"/>
    <cellStyle name="Обычный 36" xfId="13660"/>
    <cellStyle name="Обычный 36 10" xfId="13661"/>
    <cellStyle name="Обычный 36 11" xfId="13662"/>
    <cellStyle name="Обычный 36 12" xfId="13663"/>
    <cellStyle name="Обычный 36 2" xfId="13664"/>
    <cellStyle name="Обычный 36 3" xfId="13665"/>
    <cellStyle name="Обычный 36 4" xfId="13666"/>
    <cellStyle name="Обычный 36 5" xfId="13667"/>
    <cellStyle name="Обычный 36 6" xfId="13668"/>
    <cellStyle name="Обычный 36 7" xfId="13669"/>
    <cellStyle name="Обычный 36 8" xfId="13670"/>
    <cellStyle name="Обычный 36 9" xfId="13671"/>
    <cellStyle name="Обычный 36_Карта сбора НВВ РЭ 1 полугодие" xfId="13672"/>
    <cellStyle name="Обычный 37" xfId="13673"/>
    <cellStyle name="Обычный 37 10" xfId="13674"/>
    <cellStyle name="Обычный 37 11" xfId="13675"/>
    <cellStyle name="Обычный 37 12" xfId="13676"/>
    <cellStyle name="Обычный 37 2" xfId="13677"/>
    <cellStyle name="Обычный 37 3" xfId="13678"/>
    <cellStyle name="Обычный 37 4" xfId="13679"/>
    <cellStyle name="Обычный 37 5" xfId="13680"/>
    <cellStyle name="Обычный 37 6" xfId="13681"/>
    <cellStyle name="Обычный 37 7" xfId="13682"/>
    <cellStyle name="Обычный 37 8" xfId="13683"/>
    <cellStyle name="Обычный 37 9" xfId="13684"/>
    <cellStyle name="Обычный 37_Карта сбора НВВ РЭ 1 полугодие" xfId="13685"/>
    <cellStyle name="Обычный 38" xfId="13686"/>
    <cellStyle name="Обычный 38 2" xfId="13687"/>
    <cellStyle name="Обычный 38_Карта сбора НВВ РЭ 1 полугодие" xfId="13688"/>
    <cellStyle name="Обычный 39" xfId="13689"/>
    <cellStyle name="Обычный 39 2" xfId="13690"/>
    <cellStyle name="Обычный 39_Карта сбора НВВ РЭ 1 полугодие" xfId="13691"/>
    <cellStyle name="Обычный 4" xfId="13692"/>
    <cellStyle name="Обычный 4 10" xfId="13693"/>
    <cellStyle name="Обычный 4 10 2" xfId="13694"/>
    <cellStyle name="Обычный 4 10_Карта сбора НВВ РЭ 1 полугодие" xfId="13695"/>
    <cellStyle name="Обычный 4 11" xfId="13696"/>
    <cellStyle name="Обычный 4 11 2" xfId="13697"/>
    <cellStyle name="Обычный 4 11_Карта сбора НВВ РЭ 1 полугодие" xfId="13698"/>
    <cellStyle name="Обычный 4 12" xfId="13699"/>
    <cellStyle name="Обычный 4 12 2" xfId="13700"/>
    <cellStyle name="Обычный 4 12_Карта сбора НВВ РЭ 1 полугодие" xfId="13701"/>
    <cellStyle name="Обычный 4 13" xfId="13702"/>
    <cellStyle name="Обычный 4 13 2" xfId="13703"/>
    <cellStyle name="Обычный 4 13_Карта сбора НВВ РЭ 1 полугодие" xfId="13704"/>
    <cellStyle name="Обычный 4 14" xfId="13705"/>
    <cellStyle name="Обычный 4 14 2" xfId="13706"/>
    <cellStyle name="Обычный 4 14_Карта сбора НВВ РЭ 1 полугодие" xfId="13707"/>
    <cellStyle name="Обычный 4 15" xfId="13708"/>
    <cellStyle name="Обычный 4 16" xfId="13709"/>
    <cellStyle name="Обычный 4 16 2" xfId="13710"/>
    <cellStyle name="Обычный 4 16_Карта сбора НВВ РЭ 1 полугодие" xfId="13711"/>
    <cellStyle name="Обычный 4 17" xfId="13712"/>
    <cellStyle name="Обычный 4 18" xfId="16321"/>
    <cellStyle name="Обычный 4 19" xfId="16322"/>
    <cellStyle name="Обычный 4 2" xfId="13713"/>
    <cellStyle name="Обычный 4 2 10" xfId="13714"/>
    <cellStyle name="Обычный 4 2 11" xfId="13715"/>
    <cellStyle name="Обычный 4 2 2" xfId="13716"/>
    <cellStyle name="Обычный 4 2 2 2" xfId="13717"/>
    <cellStyle name="Обычный 4 2 2 2 2" xfId="13718"/>
    <cellStyle name="Обычный 4 2 2 2 2 2" xfId="13719"/>
    <cellStyle name="Обычный 4 2 2 2 3" xfId="13720"/>
    <cellStyle name="Обычный 4 2 2 3" xfId="13721"/>
    <cellStyle name="Обычный 4 2 2 3 2" xfId="13722"/>
    <cellStyle name="Обычный 4 2 2 4" xfId="13723"/>
    <cellStyle name="Обычный 4 2 2_Карта сбора НВВ РЭ 1 полугодие" xfId="13724"/>
    <cellStyle name="Обычный 4 2 3" xfId="13725"/>
    <cellStyle name="Обычный 4 2 3 2" xfId="13726"/>
    <cellStyle name="Обычный 4 2 4" xfId="13727"/>
    <cellStyle name="Обычный 4 2 4 2" xfId="13728"/>
    <cellStyle name="Обычный 4 2 4_Карта сбора НВВ РЭ 1 полугодие" xfId="13729"/>
    <cellStyle name="Обычный 4 2 5" xfId="13730"/>
    <cellStyle name="Обычный 4 2 5 2" xfId="13731"/>
    <cellStyle name="Обычный 4 2 5 2 2" xfId="13732"/>
    <cellStyle name="Обычный 4 2 5 3" xfId="13733"/>
    <cellStyle name="Обычный 4 2 5_Карта сбора НВВ РЭ 1 полугодие" xfId="13734"/>
    <cellStyle name="Обычный 4 2 6" xfId="13735"/>
    <cellStyle name="Обычный 4 2 6 2" xfId="13736"/>
    <cellStyle name="Обычный 4 2 7" xfId="13737"/>
    <cellStyle name="Обычный 4 2 8" xfId="13738"/>
    <cellStyle name="Обычный 4 2 9" xfId="13739"/>
    <cellStyle name="Обычный 4 2_46EP.2012(v0.1)" xfId="13740"/>
    <cellStyle name="Обычный 4 20" xfId="16323"/>
    <cellStyle name="Обычный 4 21" xfId="16324"/>
    <cellStyle name="Обычный 4 3" xfId="13741"/>
    <cellStyle name="Обычный 4 3 2" xfId="13742"/>
    <cellStyle name="Обычный 4 3 2 2" xfId="13743"/>
    <cellStyle name="Обычный 4 3 3" xfId="13744"/>
    <cellStyle name="Обычный 4 3 3 2" xfId="13745"/>
    <cellStyle name="Обычный 4 3 3 2 2" xfId="13746"/>
    <cellStyle name="Обычный 4 3 3 3" xfId="13747"/>
    <cellStyle name="Обычный 4 3 4" xfId="13748"/>
    <cellStyle name="Обычный 4 3 4 2" xfId="13749"/>
    <cellStyle name="Обычный 4 3 5" xfId="13750"/>
    <cellStyle name="Обычный 4 3_Карта сбора НВВ РЭ 1 полугодие" xfId="13751"/>
    <cellStyle name="Обычный 4 4" xfId="13752"/>
    <cellStyle name="Обычный 4 4 2" xfId="13753"/>
    <cellStyle name="Обычный 4 4 2 2" xfId="13754"/>
    <cellStyle name="Обычный 4 4 2_Карта сбора НВВ РЭ 1 полугодие" xfId="13755"/>
    <cellStyle name="Обычный 4 4 3" xfId="13756"/>
    <cellStyle name="Обычный 4 5" xfId="13757"/>
    <cellStyle name="Обычный 4 5 2" xfId="13758"/>
    <cellStyle name="Обычный 4 5 2 2" xfId="13759"/>
    <cellStyle name="Обычный 4 5 3" xfId="13760"/>
    <cellStyle name="Обычный 4 5_Карта сбора НВВ РЭ 1 полугодие" xfId="13761"/>
    <cellStyle name="Обычный 4 6" xfId="13762"/>
    <cellStyle name="Обычный 4 6 2" xfId="13763"/>
    <cellStyle name="Обычный 4 6_Карта сбора НВВ РЭ 1 полугодие" xfId="13764"/>
    <cellStyle name="Обычный 4 7" xfId="13765"/>
    <cellStyle name="Обычный 4 7 2" xfId="13766"/>
    <cellStyle name="Обычный 4 7_Карта сбора НВВ РЭ 1 полугодие" xfId="13767"/>
    <cellStyle name="Обычный 4 8" xfId="13768"/>
    <cellStyle name="Обычный 4 8 2" xfId="13769"/>
    <cellStyle name="Обычный 4 8_Карта сбора НВВ РЭ 1 полугодие" xfId="13770"/>
    <cellStyle name="Обычный 4 9" xfId="13771"/>
    <cellStyle name="Обычный 4 9 2" xfId="13772"/>
    <cellStyle name="Обычный 4 9_Карта сбора НВВ РЭ 1 полугодие" xfId="13773"/>
    <cellStyle name="Обычный 4_ARMRAZR" xfId="13774"/>
    <cellStyle name="Обычный 40" xfId="13775"/>
    <cellStyle name="Обычный 40 2" xfId="13776"/>
    <cellStyle name="Обычный 40_Карта сбора НВВ РЭ 1 полугодие" xfId="13777"/>
    <cellStyle name="Обычный 41" xfId="13778"/>
    <cellStyle name="Обычный 41 2" xfId="13779"/>
    <cellStyle name="Обычный 41_Карта сбора НВВ РЭ 1 полугодие" xfId="13780"/>
    <cellStyle name="Обычный 42" xfId="13781"/>
    <cellStyle name="Обычный 42 2" xfId="13782"/>
    <cellStyle name="Обычный 42_Карта сбора НВВ РЭ 1 полугодие" xfId="13783"/>
    <cellStyle name="Обычный 43" xfId="13784"/>
    <cellStyle name="Обычный 43 2" xfId="13785"/>
    <cellStyle name="Обычный 43_Карта сбора НВВ РЭ 1 полугодие" xfId="13786"/>
    <cellStyle name="Обычный 44" xfId="13787"/>
    <cellStyle name="Обычный 44 10" xfId="13788"/>
    <cellStyle name="Обычный 44 11" xfId="13789"/>
    <cellStyle name="Обычный 44 12" xfId="13790"/>
    <cellStyle name="Обычный 44 2" xfId="13791"/>
    <cellStyle name="Обычный 44 3" xfId="13792"/>
    <cellStyle name="Обычный 44 4" xfId="13793"/>
    <cellStyle name="Обычный 44 5" xfId="13794"/>
    <cellStyle name="Обычный 44 6" xfId="13795"/>
    <cellStyle name="Обычный 44 7" xfId="13796"/>
    <cellStyle name="Обычный 44 8" xfId="13797"/>
    <cellStyle name="Обычный 44 9" xfId="13798"/>
    <cellStyle name="Обычный 44_Карта сбора НВВ РЭ 1 полугодие" xfId="13799"/>
    <cellStyle name="Обычный 45" xfId="13800"/>
    <cellStyle name="Обычный 45 10" xfId="13801"/>
    <cellStyle name="Обычный 45 11" xfId="13802"/>
    <cellStyle name="Обычный 45 12" xfId="13803"/>
    <cellStyle name="Обычный 45 2" xfId="13804"/>
    <cellStyle name="Обычный 45 3" xfId="13805"/>
    <cellStyle name="Обычный 45 4" xfId="13806"/>
    <cellStyle name="Обычный 45 5" xfId="13807"/>
    <cellStyle name="Обычный 45 6" xfId="13808"/>
    <cellStyle name="Обычный 45 7" xfId="13809"/>
    <cellStyle name="Обычный 45 8" xfId="13810"/>
    <cellStyle name="Обычный 45 9" xfId="13811"/>
    <cellStyle name="Обычный 45_Карта сбора НВВ РЭ 1 полугодие" xfId="13812"/>
    <cellStyle name="Обычный 46" xfId="13813"/>
    <cellStyle name="Обычный 46 2" xfId="13814"/>
    <cellStyle name="Обычный 47" xfId="13815"/>
    <cellStyle name="Обычный 47 2" xfId="13816"/>
    <cellStyle name="Обычный 48" xfId="13817"/>
    <cellStyle name="Обычный 48 2" xfId="13818"/>
    <cellStyle name="Обычный 49" xfId="13819"/>
    <cellStyle name="Обычный 49 2" xfId="13820"/>
    <cellStyle name="Обычный 49_Карта сбора НВВ РЭ 1 полугодие" xfId="13821"/>
    <cellStyle name="Обычный 5" xfId="13822"/>
    <cellStyle name="Обычный 5 10" xfId="13823"/>
    <cellStyle name="Обычный 5 10 2" xfId="13824"/>
    <cellStyle name="Обычный 5 10_Карта сбора НВВ РЭ 1 полугодие" xfId="13825"/>
    <cellStyle name="Обычный 5 11" xfId="13826"/>
    <cellStyle name="Обычный 5 11 2" xfId="13827"/>
    <cellStyle name="Обычный 5 11_Карта сбора НВВ РЭ 1 полугодие" xfId="13828"/>
    <cellStyle name="Обычный 5 12" xfId="13829"/>
    <cellStyle name="Обычный 5 2" xfId="13830"/>
    <cellStyle name="Обычный 5 2 2" xfId="13831"/>
    <cellStyle name="Обычный 5 2 2 2" xfId="13832"/>
    <cellStyle name="Обычный 5 2 2 2 2" xfId="13833"/>
    <cellStyle name="Обычный 5 2 2 2 2 2" xfId="13834"/>
    <cellStyle name="Обычный 5 2 2 2 3" xfId="13835"/>
    <cellStyle name="Обычный 5 2 2 2 3 2" xfId="13836"/>
    <cellStyle name="Обычный 5 2 2 2 4" xfId="13837"/>
    <cellStyle name="Обычный 5 2 2 2_Карта сбора НВВ РЭ 1 полугодие" xfId="13838"/>
    <cellStyle name="Обычный 5 2 2 3" xfId="13839"/>
    <cellStyle name="Обычный 5 2 2_Карта сбора НВВ РЭ 1 полугодие" xfId="13840"/>
    <cellStyle name="Обычный 5 2 3" xfId="13841"/>
    <cellStyle name="Обычный 5 2 3 2" xfId="13842"/>
    <cellStyle name="Обычный 5 2 3 2 2" xfId="13843"/>
    <cellStyle name="Обычный 5 2 3 3" xfId="13844"/>
    <cellStyle name="Обычный 5 2 3 3 2" xfId="13845"/>
    <cellStyle name="Обычный 5 2 3 4" xfId="13846"/>
    <cellStyle name="Обычный 5 2 3_Карта сбора НВВ РЭ 1 полугодие" xfId="13847"/>
    <cellStyle name="Обычный 5 2 4" xfId="13848"/>
    <cellStyle name="Обычный 5 2 4 2" xfId="13849"/>
    <cellStyle name="Обычный 5 2 4 2 2" xfId="13850"/>
    <cellStyle name="Обычный 5 2 4 3" xfId="13851"/>
    <cellStyle name="Обычный 5 2 4 3 2" xfId="13852"/>
    <cellStyle name="Обычный 5 2 4 4" xfId="13853"/>
    <cellStyle name="Обычный 5 2 4_Карта сбора НВВ РЭ 1 полугодие" xfId="13854"/>
    <cellStyle name="Обычный 5 2 5" xfId="13855"/>
    <cellStyle name="Обычный 5 2 5 2" xfId="13856"/>
    <cellStyle name="Обычный 5 2 5 2 2" xfId="13857"/>
    <cellStyle name="Обычный 5 2 5 3" xfId="13858"/>
    <cellStyle name="Обычный 5 2 5 3 2" xfId="13859"/>
    <cellStyle name="Обычный 5 2 5 4" xfId="13860"/>
    <cellStyle name="Обычный 5 2 5_Карта сбора НВВ РЭ 1 полугодие" xfId="13861"/>
    <cellStyle name="Обычный 5 2 6" xfId="13862"/>
    <cellStyle name="Обычный 5 2_Карта сбора НВВ РЭ 1 полугодие" xfId="13863"/>
    <cellStyle name="Обычный 5 3" xfId="13864"/>
    <cellStyle name="Обычный 5 3 2" xfId="13865"/>
    <cellStyle name="Обычный 5 3_Карта сбора НВВ РЭ 1 полугодие" xfId="13866"/>
    <cellStyle name="Обычный 5 4" xfId="13867"/>
    <cellStyle name="Обычный 5 4 2" xfId="13868"/>
    <cellStyle name="Обычный 5 4 2 2" xfId="13869"/>
    <cellStyle name="Обычный 5 4 2_Карта сбора НВВ РЭ 1 полугодие" xfId="13870"/>
    <cellStyle name="Обычный 5 4 3" xfId="13871"/>
    <cellStyle name="Обычный 5 4_Карта сбора НВВ РЭ 1 полугодие" xfId="13872"/>
    <cellStyle name="Обычный 5 5" xfId="13873"/>
    <cellStyle name="Обычный 5 5 2" xfId="13874"/>
    <cellStyle name="Обычный 5 5 2 2" xfId="13875"/>
    <cellStyle name="Обычный 5 5 2_Карта сбора НВВ РЭ 1 полугодие" xfId="13876"/>
    <cellStyle name="Обычный 5 5 3" xfId="13877"/>
    <cellStyle name="Обычный 5 5_Карта сбора НВВ РЭ 1 полугодие" xfId="13878"/>
    <cellStyle name="Обычный 5 6" xfId="13879"/>
    <cellStyle name="Обычный 5 6 2" xfId="13880"/>
    <cellStyle name="Обычный 5 6 2 2" xfId="13881"/>
    <cellStyle name="Обычный 5 6 2_Карта сбора НВВ РЭ 1 полугодие" xfId="13882"/>
    <cellStyle name="Обычный 5 6 3" xfId="13883"/>
    <cellStyle name="Обычный 5 6_Карта сбора НВВ РЭ 1 полугодие" xfId="13884"/>
    <cellStyle name="Обычный 5 7" xfId="13885"/>
    <cellStyle name="Обычный 5 7 2" xfId="13886"/>
    <cellStyle name="Обычный 5 7_Карта сбора НВВ РЭ 1 полугодие" xfId="13887"/>
    <cellStyle name="Обычный 5 8" xfId="13888"/>
    <cellStyle name="Обычный 5 8 2" xfId="13889"/>
    <cellStyle name="Обычный 5 8_Карта сбора НВВ РЭ 1 полугодие" xfId="13890"/>
    <cellStyle name="Обычный 5 9" xfId="13891"/>
    <cellStyle name="Обычный 5 9 2" xfId="13892"/>
    <cellStyle name="Обычный 5 9_Карта сбора НВВ РЭ 1 полугодие" xfId="13893"/>
    <cellStyle name="Обычный 5_2. Приложение Доп материалы согласованияБП_БП" xfId="13894"/>
    <cellStyle name="Обычный 50" xfId="13895"/>
    <cellStyle name="Обычный 50 2" xfId="13896"/>
    <cellStyle name="Обычный 50 2 2" xfId="13897"/>
    <cellStyle name="Обычный 50 3" xfId="13898"/>
    <cellStyle name="Обычный 50 3 2" xfId="13899"/>
    <cellStyle name="Обычный 50 4" xfId="13900"/>
    <cellStyle name="Обычный 50_Карта сбора НВВ РЭ 1 полугодие" xfId="13901"/>
    <cellStyle name="Обычный 51" xfId="13902"/>
    <cellStyle name="Обычный 51 2" xfId="13903"/>
    <cellStyle name="Обычный 51_Карта сбора НВВ РЭ 1 полугодие" xfId="13904"/>
    <cellStyle name="Обычный 52" xfId="13905"/>
    <cellStyle name="Обычный 52 2" xfId="13906"/>
    <cellStyle name="Обычный 52_Карта сбора НВВ РЭ 1 полугодие" xfId="13907"/>
    <cellStyle name="Обычный 53" xfId="13908"/>
    <cellStyle name="Обычный 53 2" xfId="13909"/>
    <cellStyle name="Обычный 53_Карта сбора НВВ РЭ 1 полугодие" xfId="13910"/>
    <cellStyle name="Обычный 54" xfId="13911"/>
    <cellStyle name="Обычный 54 2" xfId="13912"/>
    <cellStyle name="Обычный 54_Карта сбора НВВ РЭ 1 полугодие" xfId="13913"/>
    <cellStyle name="Обычный 55" xfId="13914"/>
    <cellStyle name="Обычный 55 2" xfId="13915"/>
    <cellStyle name="Обычный 55_Карта сбора НВВ РЭ 1 полугодие" xfId="13916"/>
    <cellStyle name="Обычный 56" xfId="13917"/>
    <cellStyle name="Обычный 56 2" xfId="13918"/>
    <cellStyle name="Обычный 56_Карта сбора НВВ РЭ 1 полугодие" xfId="13919"/>
    <cellStyle name="Обычный 57" xfId="13920"/>
    <cellStyle name="Обычный 57 2" xfId="13921"/>
    <cellStyle name="Обычный 57_Карта сбора НВВ РЭ 1 полугодие" xfId="13922"/>
    <cellStyle name="Обычный 58" xfId="13923"/>
    <cellStyle name="Обычный 58 2" xfId="13924"/>
    <cellStyle name="Обычный 58_Карта сбора НВВ РЭ 1 полугодие" xfId="13925"/>
    <cellStyle name="Обычный 59" xfId="13926"/>
    <cellStyle name="Обычный 59 2" xfId="13927"/>
    <cellStyle name="Обычный 59_Карта сбора НВВ РЭ 1 полугодие" xfId="13928"/>
    <cellStyle name="Обычный 6" xfId="13929"/>
    <cellStyle name="Обычный 6 10" xfId="13930"/>
    <cellStyle name="Обычный 6 10 2" xfId="13931"/>
    <cellStyle name="Обычный 6 10_Карта сбора НВВ РЭ 1 полугодие" xfId="13932"/>
    <cellStyle name="Обычный 6 11" xfId="13933"/>
    <cellStyle name="Обычный 6 11 2" xfId="13934"/>
    <cellStyle name="Обычный 6 11_Карта сбора НВВ РЭ 1 полугодие" xfId="13935"/>
    <cellStyle name="Обычный 6 12" xfId="13936"/>
    <cellStyle name="Обычный 6 2" xfId="13937"/>
    <cellStyle name="Обычный 6 2 2" xfId="13938"/>
    <cellStyle name="Обычный 6 2 2 2" xfId="13939"/>
    <cellStyle name="Обычный 6 2 2_Карта сбора НВВ РЭ 1 полугодие" xfId="13940"/>
    <cellStyle name="Обычный 6 2 3" xfId="13941"/>
    <cellStyle name="Обычный 6 2 4" xfId="13942"/>
    <cellStyle name="Обычный 6 2 5" xfId="13943"/>
    <cellStyle name="Обычный 6 2_Карта сбора НВВ РЭ 1 полугодие" xfId="13944"/>
    <cellStyle name="Обычный 6 3" xfId="13945"/>
    <cellStyle name="Обычный 6 3 2" xfId="13946"/>
    <cellStyle name="Обычный 6 3_Карта сбора НВВ РЭ 1 полугодие" xfId="13947"/>
    <cellStyle name="Обычный 6 4" xfId="13948"/>
    <cellStyle name="Обычный 6 4 2" xfId="13949"/>
    <cellStyle name="Обычный 6 4 2 2" xfId="13950"/>
    <cellStyle name="Обычный 6 4 2_Карта сбора НВВ РЭ 1 полугодие" xfId="13951"/>
    <cellStyle name="Обычный 6 4 3" xfId="13952"/>
    <cellStyle name="Обычный 6 4_Карта сбора НВВ РЭ 1 полугодие" xfId="13953"/>
    <cellStyle name="Обычный 6 5" xfId="13954"/>
    <cellStyle name="Обычный 6 5 2" xfId="13955"/>
    <cellStyle name="Обычный 6 5 2 2" xfId="13956"/>
    <cellStyle name="Обычный 6 5 2_Карта сбора НВВ РЭ 1 полугодие" xfId="13957"/>
    <cellStyle name="Обычный 6 5 3" xfId="13958"/>
    <cellStyle name="Обычный 6 5_Карта сбора НВВ РЭ 1 полугодие" xfId="13959"/>
    <cellStyle name="Обычный 6 6" xfId="13960"/>
    <cellStyle name="Обычный 6 6 2" xfId="13961"/>
    <cellStyle name="Обычный 6 6_Карта сбора НВВ РЭ 1 полугодие" xfId="13962"/>
    <cellStyle name="Обычный 6 7" xfId="13963"/>
    <cellStyle name="Обычный 6 7 2" xfId="13964"/>
    <cellStyle name="Обычный 6 7_Карта сбора НВВ РЭ 1 полугодие" xfId="13965"/>
    <cellStyle name="Обычный 6 8" xfId="13966"/>
    <cellStyle name="Обычный 6 8 2" xfId="13967"/>
    <cellStyle name="Обычный 6 8_Карта сбора НВВ РЭ 1 полугодие" xfId="13968"/>
    <cellStyle name="Обычный 6 9" xfId="13969"/>
    <cellStyle name="Обычный 6 9 2" xfId="13970"/>
    <cellStyle name="Обычный 6 9_Карта сбора НВВ РЭ 1 полугодие" xfId="13971"/>
    <cellStyle name="Обычный 6_2. Приложение Доп материалы согласованияБП_БП" xfId="13972"/>
    <cellStyle name="Обычный 60" xfId="13973"/>
    <cellStyle name="Обычный 60 2" xfId="13974"/>
    <cellStyle name="Обычный 60_Карта сбора НВВ РЭ 1 полугодие" xfId="13975"/>
    <cellStyle name="Обычный 61" xfId="13976"/>
    <cellStyle name="Обычный 61 10" xfId="13977"/>
    <cellStyle name="Обычный 61 11" xfId="13978"/>
    <cellStyle name="Обычный 61 12" xfId="13979"/>
    <cellStyle name="Обычный 61 2" xfId="13980"/>
    <cellStyle name="Обычный 61 3" xfId="13981"/>
    <cellStyle name="Обычный 61 4" xfId="13982"/>
    <cellStyle name="Обычный 61 5" xfId="13983"/>
    <cellStyle name="Обычный 61 6" xfId="13984"/>
    <cellStyle name="Обычный 61 7" xfId="13985"/>
    <cellStyle name="Обычный 61 8" xfId="13986"/>
    <cellStyle name="Обычный 61 9" xfId="13987"/>
    <cellStyle name="Обычный 61_Карта сбора НВВ РЭ 1 полугодие" xfId="13988"/>
    <cellStyle name="Обычный 62" xfId="13989"/>
    <cellStyle name="Обычный 62 2" xfId="13990"/>
    <cellStyle name="Обычный 62_Карта сбора НВВ РЭ 1 полугодие" xfId="13991"/>
    <cellStyle name="Обычный 63" xfId="13992"/>
    <cellStyle name="Обычный 63 2" xfId="13993"/>
    <cellStyle name="Обычный 63_Карта сбора НВВ РЭ 1 полугодие" xfId="13994"/>
    <cellStyle name="Обычный 64" xfId="13995"/>
    <cellStyle name="Обычный 64 2" xfId="13996"/>
    <cellStyle name="Обычный 64_Карта сбора НВВ РЭ 1 полугодие" xfId="13997"/>
    <cellStyle name="Обычный 65" xfId="13998"/>
    <cellStyle name="Обычный 65 2" xfId="13999"/>
    <cellStyle name="Обычный 65_Карта сбора НВВ РЭ 1 полугодие" xfId="14000"/>
    <cellStyle name="Обычный 66" xfId="14001"/>
    <cellStyle name="Обычный 66 2" xfId="14002"/>
    <cellStyle name="Обычный 66 2 2" xfId="14003"/>
    <cellStyle name="Обычный 66 3" xfId="14004"/>
    <cellStyle name="Обычный 66 3 2" xfId="14005"/>
    <cellStyle name="Обычный 66 4" xfId="14006"/>
    <cellStyle name="Обычный 66_Карта сбора НВВ РЭ 1 полугодие" xfId="14007"/>
    <cellStyle name="Обычный 67" xfId="14008"/>
    <cellStyle name="Обычный 68" xfId="14009"/>
    <cellStyle name="Обычный 68 2" xfId="14010"/>
    <cellStyle name="Обычный 68_Карта сбора НВВ РЭ 1 полугодие" xfId="14011"/>
    <cellStyle name="Обычный 69" xfId="14012"/>
    <cellStyle name="Обычный 69 2" xfId="14013"/>
    <cellStyle name="Обычный 69_Карта сбора НВВ РЭ 1 полугодие" xfId="14014"/>
    <cellStyle name="Обычный 7" xfId="14015"/>
    <cellStyle name="Обычный 7 10" xfId="16325"/>
    <cellStyle name="Обычный 7 11" xfId="16326"/>
    <cellStyle name="Обычный 7 2" xfId="14016"/>
    <cellStyle name="Обычный 7 2 2" xfId="14017"/>
    <cellStyle name="Обычный 7 2 2 2" xfId="14018"/>
    <cellStyle name="Обычный 7 2 2_Карта сбора НВВ РЭ 1 полугодие" xfId="14019"/>
    <cellStyle name="Обычный 7 2 3" xfId="14020"/>
    <cellStyle name="Обычный 7 2 3 2" xfId="14021"/>
    <cellStyle name="Обычный 7 2 3 2 2" xfId="14022"/>
    <cellStyle name="Обычный 7 2 3 3" xfId="14023"/>
    <cellStyle name="Обычный 7 2 4" xfId="14024"/>
    <cellStyle name="Обычный 7 2 4 2" xfId="14025"/>
    <cellStyle name="Обычный 7 2 5" xfId="14026"/>
    <cellStyle name="Обычный 7 3" xfId="14027"/>
    <cellStyle name="Обычный 7 3 2" xfId="14028"/>
    <cellStyle name="Обычный 7 3_Карта сбора НВВ РЭ 1 полугодие" xfId="14029"/>
    <cellStyle name="Обычный 7 4" xfId="14030"/>
    <cellStyle name="Обычный 7 4 2" xfId="14031"/>
    <cellStyle name="Обычный 7 4 2 2" xfId="14032"/>
    <cellStyle name="Обычный 7 4 2_Карта сбора НВВ РЭ 1 полугодие" xfId="14033"/>
    <cellStyle name="Обычный 7 4_Карта сбора НВВ РЭ 1 полугодие" xfId="14034"/>
    <cellStyle name="Обычный 7 5" xfId="14035"/>
    <cellStyle name="Обычный 7 5 2" xfId="14036"/>
    <cellStyle name="Обычный 7 5_Карта сбора НВВ РЭ 1 полугодие" xfId="14037"/>
    <cellStyle name="Обычный 7 6" xfId="14038"/>
    <cellStyle name="Обычный 7 6 2" xfId="14039"/>
    <cellStyle name="Обычный 7 6_Карта сбора НВВ РЭ 1 полугодие" xfId="14040"/>
    <cellStyle name="Обычный 7 7" xfId="14041"/>
    <cellStyle name="Обычный 7 8" xfId="14042"/>
    <cellStyle name="Обычный 7 9" xfId="16327"/>
    <cellStyle name="Обычный 7_Итоги тариф. кампании 2011_коррек" xfId="14043"/>
    <cellStyle name="Обычный 70" xfId="14044"/>
    <cellStyle name="Обычный 70 2" xfId="14045"/>
    <cellStyle name="Обычный 70_Карта сбора НВВ РЭ 1 полугодие" xfId="14046"/>
    <cellStyle name="Обычный 71" xfId="14047"/>
    <cellStyle name="Обычный 71 2" xfId="14048"/>
    <cellStyle name="Обычный 71_Карта сбора НВВ РЭ 1 полугодие" xfId="14049"/>
    <cellStyle name="Обычный 72" xfId="14050"/>
    <cellStyle name="Обычный 72 2" xfId="14051"/>
    <cellStyle name="Обычный 72_Карта сбора НВВ РЭ 1 полугодие" xfId="14052"/>
    <cellStyle name="Обычный 73" xfId="14053"/>
    <cellStyle name="Обычный 73 2" xfId="14054"/>
    <cellStyle name="Обычный 73_Карта сбора НВВ РЭ 1 полугодие" xfId="14055"/>
    <cellStyle name="Обычный 74" xfId="14056"/>
    <cellStyle name="Обычный 74 2" xfId="14057"/>
    <cellStyle name="Обычный 74_Карта сбора НВВ РЭ 1 полугодие" xfId="14058"/>
    <cellStyle name="Обычный 75" xfId="14059"/>
    <cellStyle name="Обычный 75 2" xfId="14060"/>
    <cellStyle name="Обычный 75_Карта сбора НВВ РЭ 1 полугодие" xfId="14061"/>
    <cellStyle name="Обычный 76" xfId="14062"/>
    <cellStyle name="Обычный 76 2" xfId="14063"/>
    <cellStyle name="Обычный 76_Карта сбора НВВ РЭ 1 полугодие" xfId="14064"/>
    <cellStyle name="Обычный 77" xfId="14065"/>
    <cellStyle name="Обычный 77 2" xfId="14066"/>
    <cellStyle name="Обычный 77_Карта сбора НВВ РЭ 1 полугодие" xfId="14067"/>
    <cellStyle name="Обычный 78" xfId="14068"/>
    <cellStyle name="Обычный 78 2" xfId="14069"/>
    <cellStyle name="Обычный 78_Карта сбора НВВ РЭ 1 полугодие" xfId="14070"/>
    <cellStyle name="Обычный 79" xfId="14071"/>
    <cellStyle name="Обычный 79 2" xfId="14072"/>
    <cellStyle name="Обычный 79_Карта сбора НВВ РЭ 1 полугодие" xfId="14073"/>
    <cellStyle name="Обычный 8" xfId="14074"/>
    <cellStyle name="Обычный 8 10" xfId="16328"/>
    <cellStyle name="Обычный 8 11" xfId="16329"/>
    <cellStyle name="Обычный 8 2" xfId="14075"/>
    <cellStyle name="Обычный 8 2 2" xfId="14076"/>
    <cellStyle name="Обычный 8 2 2 2" xfId="14077"/>
    <cellStyle name="Обычный 8 2 2_Карта сбора НВВ РЭ 1 полугодие" xfId="14078"/>
    <cellStyle name="Обычный 8 2 3" xfId="14079"/>
    <cellStyle name="Обычный 8 3" xfId="14080"/>
    <cellStyle name="Обычный 8 4" xfId="14081"/>
    <cellStyle name="Обычный 8 4 2" xfId="14082"/>
    <cellStyle name="Обычный 8 4_Карта сбора НВВ РЭ 1 полугодие" xfId="14083"/>
    <cellStyle name="Обычный 8 5" xfId="14084"/>
    <cellStyle name="Обычный 8 5 2" xfId="14085"/>
    <cellStyle name="Обычный 8 5_Карта сбора НВВ РЭ 1 полугодие" xfId="14086"/>
    <cellStyle name="Обычный 8 6" xfId="14087"/>
    <cellStyle name="Обычный 8 7" xfId="16330"/>
    <cellStyle name="Обычный 8 8" xfId="16331"/>
    <cellStyle name="Обычный 8 9" xfId="16332"/>
    <cellStyle name="Обычный 8_Копия (Приложение 4 3)_вставка значения" xfId="14088"/>
    <cellStyle name="Обычный 80" xfId="14089"/>
    <cellStyle name="Обычный 80 2" xfId="14090"/>
    <cellStyle name="Обычный 80_Карта сбора НВВ РЭ 1 полугодие" xfId="14091"/>
    <cellStyle name="Обычный 81" xfId="14092"/>
    <cellStyle name="Обычный 81 2" xfId="14093"/>
    <cellStyle name="Обычный 81_Карта сбора НВВ РЭ 1 полугодие" xfId="14094"/>
    <cellStyle name="Обычный 82" xfId="14095"/>
    <cellStyle name="Обычный 82 2" xfId="14096"/>
    <cellStyle name="Обычный 82_Карта сбора НВВ РЭ 1 полугодие" xfId="14097"/>
    <cellStyle name="Обычный 83" xfId="14098"/>
    <cellStyle name="Обычный 83 2" xfId="14099"/>
    <cellStyle name="Обычный 83_Карта сбора НВВ РЭ 1 полугодие" xfId="14100"/>
    <cellStyle name="Обычный 84" xfId="14101"/>
    <cellStyle name="Обычный 84 2" xfId="14102"/>
    <cellStyle name="Обычный 84_Карта сбора НВВ РЭ 1 полугодие" xfId="14103"/>
    <cellStyle name="Обычный 85" xfId="14104"/>
    <cellStyle name="Обычный 85 2" xfId="14105"/>
    <cellStyle name="Обычный 85_Карта сбора НВВ РЭ 1 полугодие" xfId="14106"/>
    <cellStyle name="Обычный 86" xfId="14107"/>
    <cellStyle name="Обычный 86 2" xfId="14108"/>
    <cellStyle name="Обычный 86_Карта сбора НВВ РЭ 1 полугодие" xfId="14109"/>
    <cellStyle name="Обычный 87" xfId="14110"/>
    <cellStyle name="Обычный 87 10" xfId="14111"/>
    <cellStyle name="Обычный 87 11" xfId="14112"/>
    <cellStyle name="Обычный 87 12" xfId="14113"/>
    <cellStyle name="Обычный 87 13" xfId="14114"/>
    <cellStyle name="Обычный 87 14" xfId="14115"/>
    <cellStyle name="Обычный 87 15" xfId="14116"/>
    <cellStyle name="Обычный 87 16" xfId="14117"/>
    <cellStyle name="Обычный 87 17" xfId="14118"/>
    <cellStyle name="Обычный 87 18" xfId="14119"/>
    <cellStyle name="Обычный 87 19" xfId="14120"/>
    <cellStyle name="Обычный 87 2" xfId="14121"/>
    <cellStyle name="Обычный 87 20" xfId="14122"/>
    <cellStyle name="Обычный 87 21" xfId="14123"/>
    <cellStyle name="Обычный 87 3" xfId="14124"/>
    <cellStyle name="Обычный 87 4" xfId="14125"/>
    <cellStyle name="Обычный 87 5" xfId="14126"/>
    <cellStyle name="Обычный 87 6" xfId="14127"/>
    <cellStyle name="Обычный 87 7" xfId="14128"/>
    <cellStyle name="Обычный 87 8" xfId="14129"/>
    <cellStyle name="Обычный 87 9" xfId="14130"/>
    <cellStyle name="Обычный 87_Карта сбора НВВ РЭ 1 полугодие" xfId="14131"/>
    <cellStyle name="Обычный 88" xfId="14132"/>
    <cellStyle name="Обычный 88 2" xfId="14133"/>
    <cellStyle name="Обычный 88_Карта сбора НВВ РЭ 1 полугодие" xfId="14134"/>
    <cellStyle name="Обычный 89" xfId="14135"/>
    <cellStyle name="Обычный 89 2" xfId="14136"/>
    <cellStyle name="Обычный 89_Карта сбора НВВ РЭ 1 полугодие" xfId="14137"/>
    <cellStyle name="Обычный 9" xfId="14138"/>
    <cellStyle name="Обычный 9 2" xfId="14139"/>
    <cellStyle name="Обычный 9 2 2" xfId="14140"/>
    <cellStyle name="Обычный 9 2 2 2" xfId="14141"/>
    <cellStyle name="Обычный 9 2 2_Карта сбора НВВ РЭ 1 полугодие" xfId="14142"/>
    <cellStyle name="Обычный 9 2 3" xfId="14143"/>
    <cellStyle name="Обычный 9 2 3 2" xfId="14144"/>
    <cellStyle name="Обычный 9 2 4" xfId="14145"/>
    <cellStyle name="Обычный 9 2 4 2" xfId="14146"/>
    <cellStyle name="Обычный 9 2 5" xfId="14147"/>
    <cellStyle name="Обычный 9 2_Карта сбора НВВ РЭ 1 полугодие" xfId="14148"/>
    <cellStyle name="Обычный 9 3" xfId="14149"/>
    <cellStyle name="Обычный 9 3 2" xfId="16333"/>
    <cellStyle name="Обычный 9 4" xfId="14150"/>
    <cellStyle name="Обычный 9 4 2" xfId="14151"/>
    <cellStyle name="Обычный 9 4_Карта сбора НВВ РЭ 1 полугодие" xfId="14152"/>
    <cellStyle name="Обычный 9 5" xfId="14153"/>
    <cellStyle name="Обычный 9_Карта сбора НВВ РЭ 1 полугодие" xfId="14154"/>
    <cellStyle name="Обычный 90" xfId="14155"/>
    <cellStyle name="Обычный 90 2" xfId="14156"/>
    <cellStyle name="Обычный 90_Карта сбора НВВ РЭ 1 полугодие" xfId="14157"/>
    <cellStyle name="Обычный 91" xfId="14158"/>
    <cellStyle name="Обычный 91 2" xfId="14159"/>
    <cellStyle name="Обычный 91_Карта сбора НВВ РЭ 1 полугодие" xfId="14160"/>
    <cellStyle name="Обычный 92" xfId="14161"/>
    <cellStyle name="Обычный 92 2" xfId="14162"/>
    <cellStyle name="Обычный 92_Карта сбора НВВ РЭ 1 полугодие" xfId="14163"/>
    <cellStyle name="Обычный 93" xfId="14164"/>
    <cellStyle name="Обычный 93 2" xfId="14165"/>
    <cellStyle name="Обычный 93_Карта сбора НВВ РЭ 1 полугодие" xfId="14166"/>
    <cellStyle name="Обычный 94" xfId="14167"/>
    <cellStyle name="Обычный 94 2" xfId="14168"/>
    <cellStyle name="Обычный 94_Карта сбора НВВ РЭ 1 полугодие" xfId="14169"/>
    <cellStyle name="Обычный 95" xfId="14170"/>
    <cellStyle name="Обычный 95 2" xfId="14171"/>
    <cellStyle name="Обычный 95_Карта сбора НВВ РЭ 1 полугодие" xfId="14172"/>
    <cellStyle name="Обычный 96" xfId="14173"/>
    <cellStyle name="Обычный 96 2" xfId="14174"/>
    <cellStyle name="Обычный 96_Карта сбора НВВ РЭ 1 полугодие" xfId="14175"/>
    <cellStyle name="Обычный 97" xfId="14176"/>
    <cellStyle name="Обычный 97 2" xfId="14177"/>
    <cellStyle name="Обычный 97_Карта сбора НВВ РЭ 1 полугодие" xfId="14178"/>
    <cellStyle name="Обычный 98" xfId="14179"/>
    <cellStyle name="Обычный 98 2" xfId="14180"/>
    <cellStyle name="Обычный 98_Карта сбора НВВ РЭ 1 полугодие" xfId="14181"/>
    <cellStyle name="Обычный 99" xfId="14182"/>
    <cellStyle name="Обычный 99 2" xfId="14183"/>
    <cellStyle name="Обычный 99 3" xfId="14184"/>
    <cellStyle name="Обычный 99 4" xfId="14185"/>
    <cellStyle name="Обычный 99 5" xfId="14186"/>
    <cellStyle name="Обычный 99 6" xfId="14187"/>
    <cellStyle name="Обычный 99_Карта сбора НВВ РЭ 1 полугодие" xfId="14188"/>
    <cellStyle name="Обычный1" xfId="14189"/>
    <cellStyle name="Обычный1 2" xfId="14190"/>
    <cellStyle name="Обычный1_Карта сбора НВВ РЭ 1 полугодие" xfId="14191"/>
    <cellStyle name="Ошибка" xfId="14192"/>
    <cellStyle name="Ошибка 2" xfId="14193"/>
    <cellStyle name="Ошибка_Карта сбора НВВ РЭ 1 полугодие" xfId="14194"/>
    <cellStyle name="Плохой 10" xfId="14195"/>
    <cellStyle name="Плохой 10 2" xfId="14196"/>
    <cellStyle name="Плохой 10_Карта сбора НВВ РЭ 1 полугодие" xfId="14197"/>
    <cellStyle name="Плохой 11" xfId="14198"/>
    <cellStyle name="Плохой 11 2" xfId="14199"/>
    <cellStyle name="Плохой 11_Карта сбора НВВ РЭ 1 полугодие" xfId="14200"/>
    <cellStyle name="Плохой 2" xfId="14201"/>
    <cellStyle name="Плохой 2 2" xfId="14202"/>
    <cellStyle name="Плохой 2 2 2" xfId="14203"/>
    <cellStyle name="Плохой 2 2 2 2" xfId="14204"/>
    <cellStyle name="Плохой 2 2 2_Карта сбора НВВ РЭ 1 полугодие" xfId="14205"/>
    <cellStyle name="Плохой 2 2 3" xfId="14206"/>
    <cellStyle name="Плохой 2 2_Карта сбора НВВ РЭ 1 полугодие" xfId="14207"/>
    <cellStyle name="Плохой 2 3" xfId="14208"/>
    <cellStyle name="Плохой 2 3 2" xfId="14209"/>
    <cellStyle name="Плохой 2 3 2 2" xfId="14210"/>
    <cellStyle name="Плохой 2 3 2_Карта сбора НВВ РЭ 1 полугодие" xfId="14211"/>
    <cellStyle name="Плохой 2 3 3" xfId="14212"/>
    <cellStyle name="Плохой 2 3_Карта сбора НВВ РЭ 1 полугодие" xfId="14213"/>
    <cellStyle name="Плохой 2 4" xfId="14214"/>
    <cellStyle name="Плохой 2 4 2" xfId="14215"/>
    <cellStyle name="Плохой 2 4_Карта сбора НВВ РЭ 1 полугодие" xfId="14216"/>
    <cellStyle name="Плохой 2 5" xfId="14217"/>
    <cellStyle name="Плохой 2 5 2" xfId="14218"/>
    <cellStyle name="Плохой 2 5_Карта сбора НВВ РЭ 1 полугодие" xfId="14219"/>
    <cellStyle name="Плохой 2 6" xfId="14220"/>
    <cellStyle name="Плохой 2 6 2" xfId="14221"/>
    <cellStyle name="Плохой 2 6_Карта сбора НВВ РЭ 1 полугодие" xfId="14222"/>
    <cellStyle name="Плохой 2 7" xfId="14223"/>
    <cellStyle name="Плохой 2_Карта сбора НВВ РЭ 1 полугодие" xfId="14224"/>
    <cellStyle name="Плохой 3" xfId="14225"/>
    <cellStyle name="Плохой 3 2" xfId="14226"/>
    <cellStyle name="Плохой 3 2 2" xfId="14227"/>
    <cellStyle name="Плохой 3 2_Карта сбора НВВ РЭ 1 полугодие" xfId="14228"/>
    <cellStyle name="Плохой 3 3" xfId="14229"/>
    <cellStyle name="Плохой 3_Карта сбора НВВ РЭ 1 полугодие" xfId="14230"/>
    <cellStyle name="Плохой 4" xfId="14231"/>
    <cellStyle name="Плохой 4 2" xfId="14232"/>
    <cellStyle name="Плохой 4 2 2" xfId="14233"/>
    <cellStyle name="Плохой 4 2_Карта сбора НВВ РЭ 1 полугодие" xfId="14234"/>
    <cellStyle name="Плохой 4 3" xfId="14235"/>
    <cellStyle name="Плохой 4_Карта сбора НВВ РЭ 1 полугодие" xfId="14236"/>
    <cellStyle name="Плохой 5" xfId="14237"/>
    <cellStyle name="Плохой 5 2" xfId="14238"/>
    <cellStyle name="Плохой 5 2 2" xfId="14239"/>
    <cellStyle name="Плохой 5 2_Карта сбора НВВ РЭ 1 полугодие" xfId="14240"/>
    <cellStyle name="Плохой 5 3" xfId="14241"/>
    <cellStyle name="Плохой 5_Карта сбора НВВ РЭ 1 полугодие" xfId="14242"/>
    <cellStyle name="Плохой 6" xfId="14243"/>
    <cellStyle name="Плохой 6 2" xfId="14244"/>
    <cellStyle name="Плохой 6 2 2" xfId="14245"/>
    <cellStyle name="Плохой 6 2_Карта сбора НВВ РЭ 1 полугодие" xfId="14246"/>
    <cellStyle name="Плохой 6 3" xfId="14247"/>
    <cellStyle name="Плохой 6_Карта сбора НВВ РЭ 1 полугодие" xfId="14248"/>
    <cellStyle name="Плохой 7" xfId="14249"/>
    <cellStyle name="Плохой 7 2" xfId="14250"/>
    <cellStyle name="Плохой 7 2 2" xfId="14251"/>
    <cellStyle name="Плохой 7 2_Карта сбора НВВ РЭ 1 полугодие" xfId="14252"/>
    <cellStyle name="Плохой 7 3" xfId="14253"/>
    <cellStyle name="Плохой 7_Карта сбора НВВ РЭ 1 полугодие" xfId="14254"/>
    <cellStyle name="Плохой 8" xfId="14255"/>
    <cellStyle name="Плохой 8 2" xfId="14256"/>
    <cellStyle name="Плохой 8 2 2" xfId="14257"/>
    <cellStyle name="Плохой 8 2_Карта сбора НВВ РЭ 1 полугодие" xfId="14258"/>
    <cellStyle name="Плохой 8 3" xfId="14259"/>
    <cellStyle name="Плохой 8_Карта сбора НВВ РЭ 1 полугодие" xfId="14260"/>
    <cellStyle name="Плохой 9" xfId="14261"/>
    <cellStyle name="Плохой 9 2" xfId="14262"/>
    <cellStyle name="Плохой 9 2 2" xfId="14263"/>
    <cellStyle name="Плохой 9 2_Карта сбора НВВ РЭ 1 полугодие" xfId="14264"/>
    <cellStyle name="Плохой 9 3" xfId="14265"/>
    <cellStyle name="Плохой 9_Карта сбора НВВ РЭ 1 полугодие" xfId="14266"/>
    <cellStyle name="По центру с переносом" xfId="14267"/>
    <cellStyle name="По центру с переносом 2" xfId="14268"/>
    <cellStyle name="По центру с переносом 2 2" xfId="14269"/>
    <cellStyle name="По центру с переносом 2 2 2" xfId="14270"/>
    <cellStyle name="По центру с переносом 2 2_Карта сбора НВВ РЭ 1 полугодие" xfId="14271"/>
    <cellStyle name="По центру с переносом 2 3" xfId="14272"/>
    <cellStyle name="По центру с переносом 2_Карта сбора НВВ РЭ 1 полугодие" xfId="14273"/>
    <cellStyle name="По центру с переносом 3" xfId="14274"/>
    <cellStyle name="По центру с переносом_Карта сбора НВВ РЭ 1 полугодие" xfId="14275"/>
    <cellStyle name="По ширине с переносом" xfId="14276"/>
    <cellStyle name="По ширине с переносом 2" xfId="14277"/>
    <cellStyle name="По ширине с переносом 2 2" xfId="14278"/>
    <cellStyle name="По ширине с переносом 2 2 2" xfId="14279"/>
    <cellStyle name="По ширине с переносом 2 2_Карта сбора НВВ РЭ 1 полугодие" xfId="14280"/>
    <cellStyle name="По ширине с переносом 2 3" xfId="14281"/>
    <cellStyle name="По ширине с переносом 2_Карта сбора НВВ РЭ 1 полугодие" xfId="14282"/>
    <cellStyle name="По ширине с переносом 3" xfId="14283"/>
    <cellStyle name="По ширине с переносом_Карта сбора НВВ РЭ 1 полугодие" xfId="14284"/>
    <cellStyle name="Подгруппа" xfId="14285"/>
    <cellStyle name="Подгруппа 2" xfId="14286"/>
    <cellStyle name="Подгруппа_Карта сбора НВВ РЭ 1 полугодие" xfId="14287"/>
    <cellStyle name="Поле ввода" xfId="14288"/>
    <cellStyle name="Пояснение 10" xfId="14289"/>
    <cellStyle name="Пояснение 10 2" xfId="14290"/>
    <cellStyle name="Пояснение 10_Карта сбора НВВ РЭ 1 полугодие" xfId="14291"/>
    <cellStyle name="Пояснение 11" xfId="14292"/>
    <cellStyle name="Пояснение 11 2" xfId="14293"/>
    <cellStyle name="Пояснение 11_Карта сбора НВВ РЭ 1 полугодие" xfId="14294"/>
    <cellStyle name="Пояснение 2" xfId="14295"/>
    <cellStyle name="Пояснение 2 2" xfId="14296"/>
    <cellStyle name="Пояснение 2 2 2" xfId="14297"/>
    <cellStyle name="Пояснение 2 2 2 2" xfId="14298"/>
    <cellStyle name="Пояснение 2 2 2_Карта сбора НВВ РЭ 1 полугодие" xfId="14299"/>
    <cellStyle name="Пояснение 2 2 3" xfId="14300"/>
    <cellStyle name="Пояснение 2 2_Карта сбора НВВ РЭ 1 полугодие" xfId="14301"/>
    <cellStyle name="Пояснение 2 3" xfId="14302"/>
    <cellStyle name="Пояснение 2 3 2" xfId="14303"/>
    <cellStyle name="Пояснение 2 3 2 2" xfId="14304"/>
    <cellStyle name="Пояснение 2 3 2_Карта сбора НВВ РЭ 1 полугодие" xfId="14305"/>
    <cellStyle name="Пояснение 2 3 3" xfId="14306"/>
    <cellStyle name="Пояснение 2 3_Карта сбора НВВ РЭ 1 полугодие" xfId="14307"/>
    <cellStyle name="Пояснение 2 4" xfId="14308"/>
    <cellStyle name="Пояснение 2 4 2" xfId="14309"/>
    <cellStyle name="Пояснение 2 4_Карта сбора НВВ РЭ 1 полугодие" xfId="14310"/>
    <cellStyle name="Пояснение 2 5" xfId="14311"/>
    <cellStyle name="Пояснение 2 5 2" xfId="14312"/>
    <cellStyle name="Пояснение 2 5_Карта сбора НВВ РЭ 1 полугодие" xfId="14313"/>
    <cellStyle name="Пояснение 2 6" xfId="14314"/>
    <cellStyle name="Пояснение 2_Карта сбора НВВ РЭ 1 полугодие" xfId="14315"/>
    <cellStyle name="Пояснение 3" xfId="14316"/>
    <cellStyle name="Пояснение 3 2" xfId="14317"/>
    <cellStyle name="Пояснение 3 2 2" xfId="14318"/>
    <cellStyle name="Пояснение 3 2_Карта сбора НВВ РЭ 1 полугодие" xfId="14319"/>
    <cellStyle name="Пояснение 3 3" xfId="14320"/>
    <cellStyle name="Пояснение 3_Карта сбора НВВ РЭ 1 полугодие" xfId="14321"/>
    <cellStyle name="Пояснение 4" xfId="14322"/>
    <cellStyle name="Пояснение 4 2" xfId="14323"/>
    <cellStyle name="Пояснение 4 2 2" xfId="14324"/>
    <cellStyle name="Пояснение 4 2_Карта сбора НВВ РЭ 1 полугодие" xfId="14325"/>
    <cellStyle name="Пояснение 4 3" xfId="14326"/>
    <cellStyle name="Пояснение 4_Карта сбора НВВ РЭ 1 полугодие" xfId="14327"/>
    <cellStyle name="Пояснение 5" xfId="14328"/>
    <cellStyle name="Пояснение 5 2" xfId="14329"/>
    <cellStyle name="Пояснение 5 2 2" xfId="14330"/>
    <cellStyle name="Пояснение 5 2_Карта сбора НВВ РЭ 1 полугодие" xfId="14331"/>
    <cellStyle name="Пояснение 5 3" xfId="14332"/>
    <cellStyle name="Пояснение 5_Карта сбора НВВ РЭ 1 полугодие" xfId="14333"/>
    <cellStyle name="Пояснение 6" xfId="14334"/>
    <cellStyle name="Пояснение 6 2" xfId="14335"/>
    <cellStyle name="Пояснение 6 2 2" xfId="14336"/>
    <cellStyle name="Пояснение 6 2_Карта сбора НВВ РЭ 1 полугодие" xfId="14337"/>
    <cellStyle name="Пояснение 6 3" xfId="14338"/>
    <cellStyle name="Пояснение 6_Карта сбора НВВ РЭ 1 полугодие" xfId="14339"/>
    <cellStyle name="Пояснение 7" xfId="14340"/>
    <cellStyle name="Пояснение 7 2" xfId="14341"/>
    <cellStyle name="Пояснение 7 2 2" xfId="14342"/>
    <cellStyle name="Пояснение 7 2_Карта сбора НВВ РЭ 1 полугодие" xfId="14343"/>
    <cellStyle name="Пояснение 7 3" xfId="14344"/>
    <cellStyle name="Пояснение 7_Карта сбора НВВ РЭ 1 полугодие" xfId="14345"/>
    <cellStyle name="Пояснение 8" xfId="14346"/>
    <cellStyle name="Пояснение 8 2" xfId="14347"/>
    <cellStyle name="Пояснение 8 2 2" xfId="14348"/>
    <cellStyle name="Пояснение 8 2_Карта сбора НВВ РЭ 1 полугодие" xfId="14349"/>
    <cellStyle name="Пояснение 8 3" xfId="14350"/>
    <cellStyle name="Пояснение 8_Карта сбора НВВ РЭ 1 полугодие" xfId="14351"/>
    <cellStyle name="Пояснение 9" xfId="14352"/>
    <cellStyle name="Пояснение 9 2" xfId="14353"/>
    <cellStyle name="Пояснение 9 2 2" xfId="14354"/>
    <cellStyle name="Пояснение 9 2_Карта сбора НВВ РЭ 1 полугодие" xfId="14355"/>
    <cellStyle name="Пояснение 9 3" xfId="14356"/>
    <cellStyle name="Пояснение 9_Карта сбора НВВ РЭ 1 полугодие" xfId="14357"/>
    <cellStyle name="Примечание 10" xfId="14358"/>
    <cellStyle name="Примечание 10 2" xfId="14359"/>
    <cellStyle name="Примечание 10 2 2" xfId="14360"/>
    <cellStyle name="Примечание 10 2_Карта сбора НВВ РЭ 1 полугодие" xfId="14361"/>
    <cellStyle name="Примечание 10 3" xfId="14362"/>
    <cellStyle name="Примечание 10 3 2" xfId="14363"/>
    <cellStyle name="Примечание 10 3_Карта сбора НВВ РЭ 1 полугодие" xfId="14364"/>
    <cellStyle name="Примечание 10 4" xfId="14365"/>
    <cellStyle name="Примечание 10_46EE.2011(v1.0)" xfId="14366"/>
    <cellStyle name="Примечание 11" xfId="14367"/>
    <cellStyle name="Примечание 11 2" xfId="14368"/>
    <cellStyle name="Примечание 11 2 2" xfId="14369"/>
    <cellStyle name="Примечание 11 2_Карта сбора НВВ РЭ 1 полугодие" xfId="14370"/>
    <cellStyle name="Примечание 11 3" xfId="14371"/>
    <cellStyle name="Примечание 11 3 2" xfId="14372"/>
    <cellStyle name="Примечание 11 3_Карта сбора НВВ РЭ 1 полугодие" xfId="14373"/>
    <cellStyle name="Примечание 11 4" xfId="14374"/>
    <cellStyle name="Примечание 11_46EE.2011(v1.0)" xfId="14375"/>
    <cellStyle name="Примечание 12" xfId="14376"/>
    <cellStyle name="Примечание 12 2" xfId="14377"/>
    <cellStyle name="Примечание 12 2 2" xfId="14378"/>
    <cellStyle name="Примечание 12 2_Карта сбора НВВ РЭ 1 полугодие" xfId="14379"/>
    <cellStyle name="Примечание 12 3" xfId="14380"/>
    <cellStyle name="Примечание 12 3 2" xfId="14381"/>
    <cellStyle name="Примечание 12 3_Карта сбора НВВ РЭ 1 полугодие" xfId="14382"/>
    <cellStyle name="Примечание 12 4" xfId="14383"/>
    <cellStyle name="Примечание 12_46EE.2011(v1.0)" xfId="14384"/>
    <cellStyle name="Примечание 13" xfId="14385"/>
    <cellStyle name="Примечание 13 2" xfId="14386"/>
    <cellStyle name="Примечание 13 2 2" xfId="14387"/>
    <cellStyle name="Примечание 13 2 2 2" xfId="14388"/>
    <cellStyle name="Примечание 13 2 2_Карта сбора НВВ РЭ 1 полугодие" xfId="14389"/>
    <cellStyle name="Примечание 13 2 3" xfId="14390"/>
    <cellStyle name="Примечание 13 2_Карта сбора НВВ РЭ 1 полугодие" xfId="14391"/>
    <cellStyle name="Примечание 13 3" xfId="14392"/>
    <cellStyle name="Примечание 13 3 2" xfId="14393"/>
    <cellStyle name="Примечание 13 3_Карта сбора НВВ РЭ 1 полугодие" xfId="14394"/>
    <cellStyle name="Примечание 13 4" xfId="14395"/>
    <cellStyle name="Примечание 13_Карта сбора НВВ РЭ 1 полугодие" xfId="14396"/>
    <cellStyle name="Примечание 14" xfId="14397"/>
    <cellStyle name="Примечание 14 2" xfId="14398"/>
    <cellStyle name="Примечание 14_Карта сбора НВВ РЭ 1 полугодие" xfId="14399"/>
    <cellStyle name="Примечание 15" xfId="14400"/>
    <cellStyle name="Примечание 16" xfId="14401"/>
    <cellStyle name="Примечание 17" xfId="14402"/>
    <cellStyle name="Примечание 18" xfId="14403"/>
    <cellStyle name="Примечание 19" xfId="14404"/>
    <cellStyle name="Примечание 2" xfId="14405"/>
    <cellStyle name="Примечание 2 10" xfId="14406"/>
    <cellStyle name="Примечание 2 2" xfId="14407"/>
    <cellStyle name="Примечание 2 2 2" xfId="14408"/>
    <cellStyle name="Примечание 2 2 2 2" xfId="14409"/>
    <cellStyle name="Примечание 2 2 2 2 2" xfId="14410"/>
    <cellStyle name="Примечание 2 2 2 2_Карта сбора НВВ РЭ 1 полугодие" xfId="14411"/>
    <cellStyle name="Примечание 2 2 2 3" xfId="14412"/>
    <cellStyle name="Примечание 2 2 2_Карта сбора НВВ РЭ 1 полугодие" xfId="14413"/>
    <cellStyle name="Примечание 2 2 3" xfId="14414"/>
    <cellStyle name="Примечание 2 2 3 2" xfId="14415"/>
    <cellStyle name="Примечание 2 2 3_Карта сбора НВВ РЭ 1 полугодие" xfId="14416"/>
    <cellStyle name="Примечание 2 2 4" xfId="14417"/>
    <cellStyle name="Примечание 2 2_Карта сбора НВВ РЭ 1 полугодие" xfId="14418"/>
    <cellStyle name="Примечание 2 3" xfId="14419"/>
    <cellStyle name="Примечание 2 3 2" xfId="14420"/>
    <cellStyle name="Примечание 2 3 2 2" xfId="14421"/>
    <cellStyle name="Примечание 2 3 2 2 2" xfId="14422"/>
    <cellStyle name="Примечание 2 3 2 2_Карта сбора НВВ РЭ 1 полугодие" xfId="14423"/>
    <cellStyle name="Примечание 2 3 2 3" xfId="14424"/>
    <cellStyle name="Примечание 2 3 2_Карта сбора НВВ РЭ 1 полугодие" xfId="14425"/>
    <cellStyle name="Примечание 2 3 3" xfId="14426"/>
    <cellStyle name="Примечание 2 3 3 2" xfId="14427"/>
    <cellStyle name="Примечание 2 3 3_Карта сбора НВВ РЭ 1 полугодие" xfId="14428"/>
    <cellStyle name="Примечание 2 3 4" xfId="14429"/>
    <cellStyle name="Примечание 2 3_Карта сбора НВВ РЭ 1 полугодие" xfId="14430"/>
    <cellStyle name="Примечание 2 4" xfId="14431"/>
    <cellStyle name="Примечание 2 4 2" xfId="14432"/>
    <cellStyle name="Примечание 2 4 2 2" xfId="14433"/>
    <cellStyle name="Примечание 2 4 2_Карта сбора НВВ РЭ 1 полугодие" xfId="14434"/>
    <cellStyle name="Примечание 2 4 3" xfId="14435"/>
    <cellStyle name="Примечание 2 4_Карта сбора НВВ РЭ 1 полугодие" xfId="14436"/>
    <cellStyle name="Примечание 2 5" xfId="14437"/>
    <cellStyle name="Примечание 2 5 2" xfId="14438"/>
    <cellStyle name="Примечание 2 5 2 2" xfId="16334"/>
    <cellStyle name="Примечание 2 5 3" xfId="16335"/>
    <cellStyle name="Примечание 2 5_Карта сбора НВВ РЭ 1 полугодие" xfId="14439"/>
    <cellStyle name="Примечание 2 6" xfId="14440"/>
    <cellStyle name="Примечание 2 6 2" xfId="14441"/>
    <cellStyle name="Примечание 2 6_Карта сбора НВВ РЭ 1 полугодие" xfId="14442"/>
    <cellStyle name="Примечание 2 7" xfId="14443"/>
    <cellStyle name="Примечание 2 7 2" xfId="14444"/>
    <cellStyle name="Примечание 2 7_Карта сбора НВВ РЭ 1 полугодие" xfId="14445"/>
    <cellStyle name="Примечание 2 8" xfId="14446"/>
    <cellStyle name="Примечание 2 8 2" xfId="14447"/>
    <cellStyle name="Примечание 2 8_Карта сбора НВВ РЭ 1 полугодие" xfId="14448"/>
    <cellStyle name="Примечание 2 9" xfId="14449"/>
    <cellStyle name="Примечание 2 9 2" xfId="14450"/>
    <cellStyle name="Примечание 2 9_Карта сбора НВВ РЭ 1 полугодие" xfId="14451"/>
    <cellStyle name="Примечание 2_46EE.2011(v1.0)" xfId="14452"/>
    <cellStyle name="Примечание 20" xfId="14453"/>
    <cellStyle name="Примечание 21" xfId="14454"/>
    <cellStyle name="Примечание 22" xfId="14455"/>
    <cellStyle name="Примечание 23" xfId="14456"/>
    <cellStyle name="Примечание 24" xfId="14457"/>
    <cellStyle name="Примечание 25" xfId="14458"/>
    <cellStyle name="Примечание 26" xfId="14459"/>
    <cellStyle name="Примечание 27" xfId="14460"/>
    <cellStyle name="Примечание 28" xfId="14461"/>
    <cellStyle name="Примечание 29" xfId="14462"/>
    <cellStyle name="Примечание 3" xfId="14463"/>
    <cellStyle name="Примечание 3 10" xfId="14464"/>
    <cellStyle name="Примечание 3 2" xfId="14465"/>
    <cellStyle name="Примечание 3 2 2" xfId="14466"/>
    <cellStyle name="Примечание 3 2 2 2" xfId="14467"/>
    <cellStyle name="Примечание 3 2 2_Карта сбора НВВ РЭ 1 полугодие" xfId="14468"/>
    <cellStyle name="Примечание 3 2 3" xfId="14469"/>
    <cellStyle name="Примечание 3 2_Карта сбора НВВ РЭ 1 полугодие" xfId="14470"/>
    <cellStyle name="Примечание 3 3" xfId="14471"/>
    <cellStyle name="Примечание 3 3 2" xfId="14472"/>
    <cellStyle name="Примечание 3 3_Карта сбора НВВ РЭ 1 полугодие" xfId="14473"/>
    <cellStyle name="Примечание 3 4" xfId="14474"/>
    <cellStyle name="Примечание 3 4 2" xfId="14475"/>
    <cellStyle name="Примечание 3 4_Карта сбора НВВ РЭ 1 полугодие" xfId="14476"/>
    <cellStyle name="Примечание 3 5" xfId="14477"/>
    <cellStyle name="Примечание 3 5 2" xfId="14478"/>
    <cellStyle name="Примечание 3 5_Карта сбора НВВ РЭ 1 полугодие" xfId="14479"/>
    <cellStyle name="Примечание 3 6" xfId="14480"/>
    <cellStyle name="Примечание 3 6 2" xfId="14481"/>
    <cellStyle name="Примечание 3 6_Карта сбора НВВ РЭ 1 полугодие" xfId="14482"/>
    <cellStyle name="Примечание 3 7" xfId="14483"/>
    <cellStyle name="Примечание 3 7 2" xfId="14484"/>
    <cellStyle name="Примечание 3 7_Карта сбора НВВ РЭ 1 полугодие" xfId="14485"/>
    <cellStyle name="Примечание 3 8" xfId="14486"/>
    <cellStyle name="Примечание 3 8 2" xfId="14487"/>
    <cellStyle name="Примечание 3 8_Карта сбора НВВ РЭ 1 полугодие" xfId="14488"/>
    <cellStyle name="Примечание 3 9" xfId="14489"/>
    <cellStyle name="Примечание 3 9 2" xfId="14490"/>
    <cellStyle name="Примечание 3 9_Карта сбора НВВ РЭ 1 полугодие" xfId="14491"/>
    <cellStyle name="Примечание 3_46EE.2011(v1.0)" xfId="14492"/>
    <cellStyle name="Примечание 30" xfId="14493"/>
    <cellStyle name="Примечание 31" xfId="14494"/>
    <cellStyle name="Примечание 32" xfId="14495"/>
    <cellStyle name="Примечание 33" xfId="14496"/>
    <cellStyle name="Примечание 34" xfId="14497"/>
    <cellStyle name="Примечание 35" xfId="14498"/>
    <cellStyle name="Примечание 36" xfId="14499"/>
    <cellStyle name="Примечание 37" xfId="14500"/>
    <cellStyle name="Примечание 38" xfId="14501"/>
    <cellStyle name="Примечание 39" xfId="14502"/>
    <cellStyle name="Примечание 4" xfId="14503"/>
    <cellStyle name="Примечание 4 10" xfId="14504"/>
    <cellStyle name="Примечание 4 2" xfId="14505"/>
    <cellStyle name="Примечание 4 2 2" xfId="14506"/>
    <cellStyle name="Примечание 4 2 2 2" xfId="14507"/>
    <cellStyle name="Примечание 4 2 2_Карта сбора НВВ РЭ 1 полугодие" xfId="14508"/>
    <cellStyle name="Примечание 4 2 3" xfId="14509"/>
    <cellStyle name="Примечание 4 2_Карта сбора НВВ РЭ 1 полугодие" xfId="14510"/>
    <cellStyle name="Примечание 4 3" xfId="14511"/>
    <cellStyle name="Примечание 4 3 2" xfId="14512"/>
    <cellStyle name="Примечание 4 3_Карта сбора НВВ РЭ 1 полугодие" xfId="14513"/>
    <cellStyle name="Примечание 4 4" xfId="14514"/>
    <cellStyle name="Примечание 4 4 2" xfId="14515"/>
    <cellStyle name="Примечание 4 4_Карта сбора НВВ РЭ 1 полугодие" xfId="14516"/>
    <cellStyle name="Примечание 4 5" xfId="14517"/>
    <cellStyle name="Примечание 4 5 2" xfId="14518"/>
    <cellStyle name="Примечание 4 5_Карта сбора НВВ РЭ 1 полугодие" xfId="14519"/>
    <cellStyle name="Примечание 4 6" xfId="14520"/>
    <cellStyle name="Примечание 4 6 2" xfId="14521"/>
    <cellStyle name="Примечание 4 6_Карта сбора НВВ РЭ 1 полугодие" xfId="14522"/>
    <cellStyle name="Примечание 4 7" xfId="14523"/>
    <cellStyle name="Примечание 4 7 2" xfId="14524"/>
    <cellStyle name="Примечание 4 7_Карта сбора НВВ РЭ 1 полугодие" xfId="14525"/>
    <cellStyle name="Примечание 4 8" xfId="14526"/>
    <cellStyle name="Примечание 4 8 2" xfId="14527"/>
    <cellStyle name="Примечание 4 8_Карта сбора НВВ РЭ 1 полугодие" xfId="14528"/>
    <cellStyle name="Примечание 4 9" xfId="14529"/>
    <cellStyle name="Примечание 4 9 2" xfId="14530"/>
    <cellStyle name="Примечание 4 9_Карта сбора НВВ РЭ 1 полугодие" xfId="14531"/>
    <cellStyle name="Примечание 4_46EE.2011(v1.0)" xfId="14532"/>
    <cellStyle name="Примечание 40" xfId="14533"/>
    <cellStyle name="Примечание 41" xfId="14534"/>
    <cellStyle name="Примечание 42" xfId="14535"/>
    <cellStyle name="Примечание 43" xfId="14536"/>
    <cellStyle name="Примечание 44" xfId="14537"/>
    <cellStyle name="Примечание 45" xfId="14538"/>
    <cellStyle name="Примечание 46" xfId="14539"/>
    <cellStyle name="Примечание 47" xfId="14540"/>
    <cellStyle name="Примечание 48" xfId="14541"/>
    <cellStyle name="Примечание 49" xfId="14542"/>
    <cellStyle name="Примечание 5" xfId="14543"/>
    <cellStyle name="Примечание 5 10" xfId="14544"/>
    <cellStyle name="Примечание 5 2" xfId="14545"/>
    <cellStyle name="Примечание 5 2 2" xfId="14546"/>
    <cellStyle name="Примечание 5 2 2 2" xfId="14547"/>
    <cellStyle name="Примечание 5 2 2_Карта сбора НВВ РЭ 1 полугодие" xfId="14548"/>
    <cellStyle name="Примечание 5 2 3" xfId="14549"/>
    <cellStyle name="Примечание 5 2_Карта сбора НВВ РЭ 1 полугодие" xfId="14550"/>
    <cellStyle name="Примечание 5 3" xfId="14551"/>
    <cellStyle name="Примечание 5 3 2" xfId="14552"/>
    <cellStyle name="Примечание 5 3_Карта сбора НВВ РЭ 1 полугодие" xfId="14553"/>
    <cellStyle name="Примечание 5 4" xfId="14554"/>
    <cellStyle name="Примечание 5 4 2" xfId="14555"/>
    <cellStyle name="Примечание 5 4_Карта сбора НВВ РЭ 1 полугодие" xfId="14556"/>
    <cellStyle name="Примечание 5 5" xfId="14557"/>
    <cellStyle name="Примечание 5 5 2" xfId="14558"/>
    <cellStyle name="Примечание 5 5_Карта сбора НВВ РЭ 1 полугодие" xfId="14559"/>
    <cellStyle name="Примечание 5 6" xfId="14560"/>
    <cellStyle name="Примечание 5 6 2" xfId="14561"/>
    <cellStyle name="Примечание 5 6_Карта сбора НВВ РЭ 1 полугодие" xfId="14562"/>
    <cellStyle name="Примечание 5 7" xfId="14563"/>
    <cellStyle name="Примечание 5 7 2" xfId="14564"/>
    <cellStyle name="Примечание 5 7_Карта сбора НВВ РЭ 1 полугодие" xfId="14565"/>
    <cellStyle name="Примечание 5 8" xfId="14566"/>
    <cellStyle name="Примечание 5 8 2" xfId="14567"/>
    <cellStyle name="Примечание 5 8_Карта сбора НВВ РЭ 1 полугодие" xfId="14568"/>
    <cellStyle name="Примечание 5 9" xfId="14569"/>
    <cellStyle name="Примечание 5 9 2" xfId="14570"/>
    <cellStyle name="Примечание 5 9_Карта сбора НВВ РЭ 1 полугодие" xfId="14571"/>
    <cellStyle name="Примечание 5_46EE.2011(v1.0)" xfId="14572"/>
    <cellStyle name="Примечание 50" xfId="14573"/>
    <cellStyle name="Примечание 51" xfId="14574"/>
    <cellStyle name="Примечание 52" xfId="14575"/>
    <cellStyle name="Примечание 53" xfId="14576"/>
    <cellStyle name="Примечание 54" xfId="14577"/>
    <cellStyle name="Примечание 55" xfId="14578"/>
    <cellStyle name="Примечание 56" xfId="14579"/>
    <cellStyle name="Примечание 57" xfId="14580"/>
    <cellStyle name="Примечание 58" xfId="14581"/>
    <cellStyle name="Примечание 59" xfId="14582"/>
    <cellStyle name="Примечание 6" xfId="14583"/>
    <cellStyle name="Примечание 6 2" xfId="14584"/>
    <cellStyle name="Примечание 6 2 2" xfId="14585"/>
    <cellStyle name="Примечание 6 2_Карта сбора НВВ РЭ 1 полугодие" xfId="14586"/>
    <cellStyle name="Примечание 6 3" xfId="14587"/>
    <cellStyle name="Примечание 6_46EE.2011(v1.0)" xfId="14588"/>
    <cellStyle name="Примечание 60" xfId="14589"/>
    <cellStyle name="Примечание 61" xfId="14590"/>
    <cellStyle name="Примечание 62" xfId="14591"/>
    <cellStyle name="Примечание 63" xfId="14592"/>
    <cellStyle name="Примечание 64" xfId="14593"/>
    <cellStyle name="Примечание 65" xfId="14594"/>
    <cellStyle name="Примечание 66" xfId="14595"/>
    <cellStyle name="Примечание 67" xfId="14596"/>
    <cellStyle name="Примечание 68" xfId="14597"/>
    <cellStyle name="Примечание 69" xfId="14598"/>
    <cellStyle name="Примечание 7" xfId="14599"/>
    <cellStyle name="Примечание 7 2" xfId="14600"/>
    <cellStyle name="Примечание 7 2 2" xfId="14601"/>
    <cellStyle name="Примечание 7 2_Карта сбора НВВ РЭ 1 полугодие" xfId="14602"/>
    <cellStyle name="Примечание 7 3" xfId="14603"/>
    <cellStyle name="Примечание 7_46EE.2011(v1.0)" xfId="14604"/>
    <cellStyle name="Примечание 70" xfId="14605"/>
    <cellStyle name="Примечание 71" xfId="14606"/>
    <cellStyle name="Примечание 72" xfId="14607"/>
    <cellStyle name="Примечание 73" xfId="14608"/>
    <cellStyle name="Примечание 74" xfId="14609"/>
    <cellStyle name="Примечание 75" xfId="14610"/>
    <cellStyle name="Примечание 76" xfId="14611"/>
    <cellStyle name="Примечание 77" xfId="14612"/>
    <cellStyle name="Примечание 78" xfId="14613"/>
    <cellStyle name="Примечание 79" xfId="14614"/>
    <cellStyle name="Примечание 8" xfId="14615"/>
    <cellStyle name="Примечание 8 2" xfId="14616"/>
    <cellStyle name="Примечание 8 2 2" xfId="14617"/>
    <cellStyle name="Примечание 8 2_Карта сбора НВВ РЭ 1 полугодие" xfId="14618"/>
    <cellStyle name="Примечание 8 3" xfId="14619"/>
    <cellStyle name="Примечание 8_46EE.2011(v1.0)" xfId="14620"/>
    <cellStyle name="Примечание 80" xfId="14621"/>
    <cellStyle name="Примечание 81" xfId="14622"/>
    <cellStyle name="Примечание 82" xfId="14623"/>
    <cellStyle name="Примечание 83" xfId="14624"/>
    <cellStyle name="Примечание 84" xfId="16123"/>
    <cellStyle name="Примечание 9" xfId="14625"/>
    <cellStyle name="Примечание 9 2" xfId="14626"/>
    <cellStyle name="Примечание 9 2 2" xfId="14627"/>
    <cellStyle name="Примечание 9 2_Карта сбора НВВ РЭ 1 полугодие" xfId="14628"/>
    <cellStyle name="Примечание 9 3" xfId="14629"/>
    <cellStyle name="Примечание 9_46EE.2011(v1.0)" xfId="14630"/>
    <cellStyle name="Продукт" xfId="14631"/>
    <cellStyle name="Процентный 10" xfId="14632"/>
    <cellStyle name="Процентный 10 10" xfId="14633"/>
    <cellStyle name="Процентный 10 11" xfId="14634"/>
    <cellStyle name="Процентный 10 12" xfId="14635"/>
    <cellStyle name="Процентный 10 2" xfId="14636"/>
    <cellStyle name="Процентный 10 3" xfId="14637"/>
    <cellStyle name="Процентный 10 4" xfId="14638"/>
    <cellStyle name="Процентный 10 5" xfId="14639"/>
    <cellStyle name="Процентный 10 6" xfId="14640"/>
    <cellStyle name="Процентный 10 7" xfId="14641"/>
    <cellStyle name="Процентный 10 8" xfId="14642"/>
    <cellStyle name="Процентный 10 9" xfId="14643"/>
    <cellStyle name="Процентный 10_Карта сбора НВВ РЭ 1 полугодие" xfId="14644"/>
    <cellStyle name="Процентный 11" xfId="14645"/>
    <cellStyle name="Процентный 12" xfId="14646"/>
    <cellStyle name="Процентный 12 2" xfId="14647"/>
    <cellStyle name="Процентный 12 3" xfId="14648"/>
    <cellStyle name="Процентный 12 3 2" xfId="14649"/>
    <cellStyle name="Процентный 12 4" xfId="14650"/>
    <cellStyle name="Процентный 12 4 2" xfId="14651"/>
    <cellStyle name="Процентный 12 5" xfId="14652"/>
    <cellStyle name="Процентный 12_Карта сбора НВВ РЭ 1 полугодие" xfId="14653"/>
    <cellStyle name="Процентный 13" xfId="14654"/>
    <cellStyle name="Процентный 14" xfId="14655"/>
    <cellStyle name="Процентный 14 2" xfId="14656"/>
    <cellStyle name="Процентный 14 2 2" xfId="14657"/>
    <cellStyle name="Процентный 14 3" xfId="14658"/>
    <cellStyle name="Процентный 14 3 2" xfId="14659"/>
    <cellStyle name="Процентный 14 4" xfId="14660"/>
    <cellStyle name="Процентный 14_Карта сбора НВВ РЭ 1 полугодие" xfId="14661"/>
    <cellStyle name="Процентный 15" xfId="14662"/>
    <cellStyle name="Процентный 16" xfId="14663"/>
    <cellStyle name="Процентный 16 2" xfId="14664"/>
    <cellStyle name="Процентный 16 2 2" xfId="14665"/>
    <cellStyle name="Процентный 16 3" xfId="14666"/>
    <cellStyle name="Процентный 16 3 2" xfId="14667"/>
    <cellStyle name="Процентный 16 4" xfId="14668"/>
    <cellStyle name="Процентный 16_Карта сбора НВВ РЭ 1 полугодие" xfId="14669"/>
    <cellStyle name="Процентный 17" xfId="14670"/>
    <cellStyle name="Процентный 17 2" xfId="14671"/>
    <cellStyle name="Процентный 17 2 2" xfId="14672"/>
    <cellStyle name="Процентный 17 3" xfId="14673"/>
    <cellStyle name="Процентный 17 3 2" xfId="14674"/>
    <cellStyle name="Процентный 17 4" xfId="14675"/>
    <cellStyle name="Процентный 17_Карта сбора НВВ РЭ 1 полугодие" xfId="14676"/>
    <cellStyle name="Процентный 18" xfId="14677"/>
    <cellStyle name="Процентный 18 2" xfId="14678"/>
    <cellStyle name="Процентный 19" xfId="14679"/>
    <cellStyle name="Процентный 19 2" xfId="14680"/>
    <cellStyle name="Процентный 2" xfId="6"/>
    <cellStyle name="Процентный 2 10" xfId="14681"/>
    <cellStyle name="Процентный 2 10 10" xfId="14682"/>
    <cellStyle name="Процентный 2 10 11" xfId="14683"/>
    <cellStyle name="Процентный 2 10 12" xfId="14684"/>
    <cellStyle name="Процентный 2 10 2" xfId="14685"/>
    <cellStyle name="Процентный 2 10 3" xfId="14686"/>
    <cellStyle name="Процентный 2 10 4" xfId="14687"/>
    <cellStyle name="Процентный 2 10 5" xfId="14688"/>
    <cellStyle name="Процентный 2 10 6" xfId="14689"/>
    <cellStyle name="Процентный 2 10 7" xfId="14690"/>
    <cellStyle name="Процентный 2 10 8" xfId="14691"/>
    <cellStyle name="Процентный 2 10 9" xfId="14692"/>
    <cellStyle name="Процентный 2 10_Карта сбора НВВ РЭ 1 полугодие" xfId="14693"/>
    <cellStyle name="Процентный 2 11" xfId="14694"/>
    <cellStyle name="Процентный 2 12" xfId="14695"/>
    <cellStyle name="Процентный 2 13" xfId="14696"/>
    <cellStyle name="Процентный 2 14" xfId="14697"/>
    <cellStyle name="Процентный 2 15" xfId="14698"/>
    <cellStyle name="Процентный 2 16" xfId="14699"/>
    <cellStyle name="Процентный 2 17" xfId="14700"/>
    <cellStyle name="Процентный 2 18" xfId="14701"/>
    <cellStyle name="Процентный 2 19" xfId="14702"/>
    <cellStyle name="Процентный 2 2" xfId="14703"/>
    <cellStyle name="Процентный 2 2 10" xfId="14704"/>
    <cellStyle name="Процентный 2 2 11" xfId="14705"/>
    <cellStyle name="Процентный 2 2 12" xfId="14706"/>
    <cellStyle name="Процентный 2 2 13" xfId="14707"/>
    <cellStyle name="Процентный 2 2 2" xfId="14708"/>
    <cellStyle name="Процентный 2 2 2 2" xfId="14709"/>
    <cellStyle name="Процентный 2 2 2_Карта сбора НВВ РЭ 1 полугодие" xfId="14710"/>
    <cellStyle name="Процентный 2 2 3" xfId="14711"/>
    <cellStyle name="Процентный 2 2 4" xfId="14712"/>
    <cellStyle name="Процентный 2 2 5" xfId="14713"/>
    <cellStyle name="Процентный 2 2 6" xfId="14714"/>
    <cellStyle name="Процентный 2 2 7" xfId="14715"/>
    <cellStyle name="Процентный 2 2 8" xfId="14716"/>
    <cellStyle name="Процентный 2 2 9" xfId="14717"/>
    <cellStyle name="Процентный 2 2_Карта сбора НВВ РЭ 1 полугодие" xfId="14718"/>
    <cellStyle name="Процентный 2 20" xfId="14719"/>
    <cellStyle name="Процентный 2 21" xfId="14720"/>
    <cellStyle name="Процентный 2 22" xfId="14721"/>
    <cellStyle name="Процентный 2 23" xfId="14722"/>
    <cellStyle name="Процентный 2 23 2" xfId="14723"/>
    <cellStyle name="Процентный 2 23_Карта сбора НВВ РЭ 1 полугодие" xfId="14724"/>
    <cellStyle name="Процентный 2 24" xfId="14725"/>
    <cellStyle name="Процентный 2 25" xfId="16336"/>
    <cellStyle name="Процентный 2 26" xfId="16337"/>
    <cellStyle name="Процентный 2 27" xfId="16338"/>
    <cellStyle name="Процентный 2 3" xfId="14726"/>
    <cellStyle name="Процентный 2 3 10" xfId="14727"/>
    <cellStyle name="Процентный 2 3 11" xfId="14728"/>
    <cellStyle name="Процентный 2 3 12" xfId="14729"/>
    <cellStyle name="Процентный 2 3 13" xfId="14730"/>
    <cellStyle name="Процентный 2 3 2" xfId="14731"/>
    <cellStyle name="Процентный 2 3 2 2" xfId="14732"/>
    <cellStyle name="Процентный 2 3 2_Карта сбора НВВ РЭ 1 полугодие" xfId="14733"/>
    <cellStyle name="Процентный 2 3 3" xfId="14734"/>
    <cellStyle name="Процентный 2 3 4" xfId="14735"/>
    <cellStyle name="Процентный 2 3 5" xfId="14736"/>
    <cellStyle name="Процентный 2 3 6" xfId="14737"/>
    <cellStyle name="Процентный 2 3 7" xfId="14738"/>
    <cellStyle name="Процентный 2 3 8" xfId="14739"/>
    <cellStyle name="Процентный 2 3 9" xfId="14740"/>
    <cellStyle name="Процентный 2 3_Карта сбора НВВ РЭ 1 полугодие" xfId="14741"/>
    <cellStyle name="Процентный 2 4" xfId="14742"/>
    <cellStyle name="Процентный 2 4 10" xfId="14743"/>
    <cellStyle name="Процентный 2 4 11" xfId="14744"/>
    <cellStyle name="Процентный 2 4 12" xfId="14745"/>
    <cellStyle name="Процентный 2 4 2" xfId="14746"/>
    <cellStyle name="Процентный 2 4 2 2" xfId="14747"/>
    <cellStyle name="Процентный 2 4 2_Карта сбора НВВ РЭ 1 полугодие" xfId="14748"/>
    <cellStyle name="Процентный 2 4 3" xfId="14749"/>
    <cellStyle name="Процентный 2 4 4" xfId="14750"/>
    <cellStyle name="Процентный 2 4 4 2" xfId="14751"/>
    <cellStyle name="Процентный 2 4 4 3" xfId="14752"/>
    <cellStyle name="Процентный 2 4 4 4" xfId="14753"/>
    <cellStyle name="Процентный 2 4 4 5" xfId="14754"/>
    <cellStyle name="Процентный 2 4 4 6" xfId="14755"/>
    <cellStyle name="Процентный 2 4 4 7" xfId="14756"/>
    <cellStyle name="Процентный 2 4 4 8" xfId="14757"/>
    <cellStyle name="Процентный 2 4 4 9" xfId="14758"/>
    <cellStyle name="Процентный 2 4 4_Карта сбора НВВ РЭ 1 полугодие" xfId="14759"/>
    <cellStyle name="Процентный 2 4 5" xfId="14760"/>
    <cellStyle name="Процентный 2 4 6" xfId="14761"/>
    <cellStyle name="Процентный 2 4 7" xfId="14762"/>
    <cellStyle name="Процентный 2 4 8" xfId="14763"/>
    <cellStyle name="Процентный 2 4 9" xfId="14764"/>
    <cellStyle name="Процентный 2 4_Карта сбора НВВ РЭ 1 полугодие" xfId="14765"/>
    <cellStyle name="Процентный 2 5" xfId="14766"/>
    <cellStyle name="Процентный 2 5 10" xfId="14767"/>
    <cellStyle name="Процентный 2 5 11" xfId="14768"/>
    <cellStyle name="Процентный 2 5 12" xfId="14769"/>
    <cellStyle name="Процентный 2 5 13" xfId="14770"/>
    <cellStyle name="Процентный 2 5 2" xfId="14771"/>
    <cellStyle name="Процентный 2 5 3" xfId="14772"/>
    <cellStyle name="Процентный 2 5 4" xfId="14773"/>
    <cellStyle name="Процентный 2 5 5" xfId="14774"/>
    <cellStyle name="Процентный 2 5 6" xfId="14775"/>
    <cellStyle name="Процентный 2 5 7" xfId="14776"/>
    <cellStyle name="Процентный 2 5 8" xfId="14777"/>
    <cellStyle name="Процентный 2 5 9" xfId="14778"/>
    <cellStyle name="Процентный 2 5_Карта сбора НВВ РЭ 1 полугодие" xfId="14779"/>
    <cellStyle name="Процентный 2 6" xfId="14780"/>
    <cellStyle name="Процентный 2 6 10" xfId="14781"/>
    <cellStyle name="Процентный 2 6 11" xfId="14782"/>
    <cellStyle name="Процентный 2 6 12" xfId="14783"/>
    <cellStyle name="Процентный 2 6 13" xfId="14784"/>
    <cellStyle name="Процентный 2 6 2" xfId="14785"/>
    <cellStyle name="Процентный 2 6 3" xfId="14786"/>
    <cellStyle name="Процентный 2 6 4" xfId="14787"/>
    <cellStyle name="Процентный 2 6 5" xfId="14788"/>
    <cellStyle name="Процентный 2 6 6" xfId="14789"/>
    <cellStyle name="Процентный 2 6 7" xfId="14790"/>
    <cellStyle name="Процентный 2 6 8" xfId="14791"/>
    <cellStyle name="Процентный 2 6 9" xfId="14792"/>
    <cellStyle name="Процентный 2 6_Карта сбора НВВ РЭ 1 полугодие" xfId="14793"/>
    <cellStyle name="Процентный 2 7" xfId="14794"/>
    <cellStyle name="Процентный 2 7 10" xfId="14795"/>
    <cellStyle name="Процентный 2 7 11" xfId="14796"/>
    <cellStyle name="Процентный 2 7 12" xfId="14797"/>
    <cellStyle name="Процентный 2 7 13" xfId="14798"/>
    <cellStyle name="Процентный 2 7 2" xfId="14799"/>
    <cellStyle name="Процентный 2 7 3" xfId="14800"/>
    <cellStyle name="Процентный 2 7 4" xfId="14801"/>
    <cellStyle name="Процентный 2 7 5" xfId="14802"/>
    <cellStyle name="Процентный 2 7 6" xfId="14803"/>
    <cellStyle name="Процентный 2 7 7" xfId="14804"/>
    <cellStyle name="Процентный 2 7 8" xfId="14805"/>
    <cellStyle name="Процентный 2 7 9" xfId="14806"/>
    <cellStyle name="Процентный 2 7_Карта сбора НВВ РЭ 1 полугодие" xfId="14807"/>
    <cellStyle name="Процентный 2 8" xfId="14808"/>
    <cellStyle name="Процентный 2 8 10" xfId="14809"/>
    <cellStyle name="Процентный 2 8 11" xfId="14810"/>
    <cellStyle name="Процентный 2 8 12" xfId="14811"/>
    <cellStyle name="Процентный 2 8 13" xfId="14812"/>
    <cellStyle name="Процентный 2 8 2" xfId="14813"/>
    <cellStyle name="Процентный 2 8 3" xfId="14814"/>
    <cellStyle name="Процентный 2 8 4" xfId="14815"/>
    <cellStyle name="Процентный 2 8 5" xfId="14816"/>
    <cellStyle name="Процентный 2 8 6" xfId="14817"/>
    <cellStyle name="Процентный 2 8 7" xfId="14818"/>
    <cellStyle name="Процентный 2 8 8" xfId="14819"/>
    <cellStyle name="Процентный 2 8 9" xfId="14820"/>
    <cellStyle name="Процентный 2 8_Карта сбора НВВ РЭ 1 полугодие" xfId="14821"/>
    <cellStyle name="Процентный 2 9" xfId="14822"/>
    <cellStyle name="Процентный 2 9 10" xfId="14823"/>
    <cellStyle name="Процентный 2 9 11" xfId="14824"/>
    <cellStyle name="Процентный 2 9 12" xfId="14825"/>
    <cellStyle name="Процентный 2 9 13" xfId="14826"/>
    <cellStyle name="Процентный 2 9 2" xfId="14827"/>
    <cellStyle name="Процентный 2 9 3" xfId="14828"/>
    <cellStyle name="Процентный 2 9 4" xfId="14829"/>
    <cellStyle name="Процентный 2 9 5" xfId="14830"/>
    <cellStyle name="Процентный 2 9 6" xfId="14831"/>
    <cellStyle name="Процентный 2 9 7" xfId="14832"/>
    <cellStyle name="Процентный 2 9 8" xfId="14833"/>
    <cellStyle name="Процентный 2 9 9" xfId="14834"/>
    <cellStyle name="Процентный 2 9_Карта сбора НВВ РЭ 1 полугодие" xfId="14835"/>
    <cellStyle name="Процентный 2_Карта сбора НВВ РЭ 1 полугодие" xfId="14836"/>
    <cellStyle name="Процентный 20" xfId="14837"/>
    <cellStyle name="Процентный 20 2" xfId="14838"/>
    <cellStyle name="Процентный 21" xfId="14839"/>
    <cellStyle name="Процентный 22" xfId="14840"/>
    <cellStyle name="Процентный 23" xfId="14841"/>
    <cellStyle name="Процентный 24" xfId="14842"/>
    <cellStyle name="Процентный 25" xfId="14843"/>
    <cellStyle name="Процентный 26" xfId="14844"/>
    <cellStyle name="Процентный 3" xfId="14845"/>
    <cellStyle name="Процентный 3 10" xfId="14846"/>
    <cellStyle name="Процентный 3 11" xfId="14847"/>
    <cellStyle name="Процентный 3 12" xfId="14848"/>
    <cellStyle name="Процентный 3 13" xfId="14849"/>
    <cellStyle name="Процентный 3 14" xfId="14850"/>
    <cellStyle name="Процентный 3 15" xfId="16339"/>
    <cellStyle name="Процентный 3 16" xfId="16340"/>
    <cellStyle name="Процентный 3 17" xfId="16341"/>
    <cellStyle name="Процентный 3 18" xfId="16342"/>
    <cellStyle name="Процентный 3 19" xfId="16343"/>
    <cellStyle name="Процентный 3 2" xfId="14851"/>
    <cellStyle name="Процентный 3 2 2" xfId="14852"/>
    <cellStyle name="Процентный 3 2 2 2" xfId="16344"/>
    <cellStyle name="Процентный 3 2 3" xfId="14853"/>
    <cellStyle name="Процентный 3 2 3 2" xfId="14854"/>
    <cellStyle name="Процентный 3 2 3 3" xfId="14855"/>
    <cellStyle name="Процентный 3 2 3 3 2" xfId="14856"/>
    <cellStyle name="Процентный 3 2 3 4" xfId="14857"/>
    <cellStyle name="Процентный 3 2 3 4 2" xfId="14858"/>
    <cellStyle name="Процентный 3 2 3 5" xfId="14859"/>
    <cellStyle name="Процентный 3 2 3_Карта сбора НВВ РЭ 1 полугодие" xfId="14860"/>
    <cellStyle name="Процентный 3 2 4" xfId="14861"/>
    <cellStyle name="Процентный 3 2 4 2" xfId="14862"/>
    <cellStyle name="Процентный 3 2 4 3" xfId="14863"/>
    <cellStyle name="Процентный 3 2 4 3 2" xfId="14864"/>
    <cellStyle name="Процентный 3 2 4 4" xfId="14865"/>
    <cellStyle name="Процентный 3 2 4 4 2" xfId="14866"/>
    <cellStyle name="Процентный 3 2 4 5" xfId="14867"/>
    <cellStyle name="Процентный 3 2 4_Карта сбора НВВ РЭ 1 полугодие" xfId="14868"/>
    <cellStyle name="Процентный 3 2_Карта сбора НВВ РЭ 1 полугодие" xfId="14869"/>
    <cellStyle name="Процентный 3 20" xfId="16345"/>
    <cellStyle name="Процентный 3 3" xfId="14870"/>
    <cellStyle name="Процентный 3 3 2" xfId="14871"/>
    <cellStyle name="Процентный 3 3_Карта сбора НВВ РЭ 1 полугодие" xfId="14872"/>
    <cellStyle name="Процентный 3 4" xfId="14873"/>
    <cellStyle name="Процентный 3 4 2" xfId="14874"/>
    <cellStyle name="Процентный 3 4 2 2" xfId="14875"/>
    <cellStyle name="Процентный 3 4 2 3" xfId="14876"/>
    <cellStyle name="Процентный 3 4 2 3 2" xfId="14877"/>
    <cellStyle name="Процентный 3 4 2 4" xfId="14878"/>
    <cellStyle name="Процентный 3 4 2 4 2" xfId="14879"/>
    <cellStyle name="Процентный 3 4 2 5" xfId="14880"/>
    <cellStyle name="Процентный 3 4 2_Карта сбора НВВ РЭ 1 полугодие" xfId="14881"/>
    <cellStyle name="Процентный 3 4 3" xfId="14882"/>
    <cellStyle name="Процентный 3 4 3 2" xfId="14883"/>
    <cellStyle name="Процентный 3 4 3 3" xfId="14884"/>
    <cellStyle name="Процентный 3 4 3 3 2" xfId="14885"/>
    <cellStyle name="Процентный 3 4 3 4" xfId="14886"/>
    <cellStyle name="Процентный 3 4 3 4 2" xfId="14887"/>
    <cellStyle name="Процентный 3 4 3 5" xfId="14888"/>
    <cellStyle name="Процентный 3 4 3_Карта сбора НВВ РЭ 1 полугодие" xfId="14889"/>
    <cellStyle name="Процентный 3 4 4" xfId="14890"/>
    <cellStyle name="Процентный 3 4_Карта сбора НВВ РЭ 1 полугодие" xfId="14891"/>
    <cellStyle name="Процентный 3 5" xfId="14892"/>
    <cellStyle name="Процентный 3 6" xfId="14893"/>
    <cellStyle name="Процентный 3 7" xfId="14894"/>
    <cellStyle name="Процентный 3 8" xfId="14895"/>
    <cellStyle name="Процентный 3 9" xfId="14896"/>
    <cellStyle name="Процентный 3_Карта сбора НВВ РЭ 1 полугодие" xfId="14897"/>
    <cellStyle name="Процентный 4" xfId="14898"/>
    <cellStyle name="Процентный 4 10" xfId="14899"/>
    <cellStyle name="Процентный 4 11" xfId="14900"/>
    <cellStyle name="Процентный 4 12" xfId="14901"/>
    <cellStyle name="Процентный 4 13" xfId="14902"/>
    <cellStyle name="Процентный 4 2" xfId="14903"/>
    <cellStyle name="Процентный 4 2 2" xfId="14904"/>
    <cellStyle name="Процентный 4 2 2 2" xfId="14905"/>
    <cellStyle name="Процентный 4 2 2_Карта сбора НВВ РЭ 1 полугодие" xfId="14906"/>
    <cellStyle name="Процентный 4 2 3" xfId="14907"/>
    <cellStyle name="Процентный 4 2 3 2" xfId="14908"/>
    <cellStyle name="Процентный 4 2 4" xfId="14909"/>
    <cellStyle name="Процентный 4 2 4 2" xfId="14910"/>
    <cellStyle name="Процентный 4 2 5" xfId="14911"/>
    <cellStyle name="Процентный 4 2 5 2" xfId="14912"/>
    <cellStyle name="Процентный 4 2_Карта сбора НВВ РЭ 1 полугодие" xfId="14913"/>
    <cellStyle name="Процентный 4 3" xfId="14914"/>
    <cellStyle name="Процентный 4 3 2" xfId="14915"/>
    <cellStyle name="Процентный 4 3_Карта сбора НВВ РЭ 1 полугодие" xfId="14916"/>
    <cellStyle name="Процентный 4 4" xfId="14917"/>
    <cellStyle name="Процентный 4 4 2" xfId="14918"/>
    <cellStyle name="Процентный 4 4_Карта сбора НВВ РЭ 1 полугодие" xfId="14919"/>
    <cellStyle name="Процентный 4 5" xfId="14920"/>
    <cellStyle name="Процентный 4 5 2" xfId="14921"/>
    <cellStyle name="Процентный 4 5 2 2" xfId="14922"/>
    <cellStyle name="Процентный 4 5 3" xfId="14923"/>
    <cellStyle name="Процентный 4 5_Карта сбора НВВ РЭ 1 полугодие" xfId="14924"/>
    <cellStyle name="Процентный 4 6" xfId="14925"/>
    <cellStyle name="Процентный 4 6 2" xfId="14926"/>
    <cellStyle name="Процентный 4 6 2 2" xfId="14927"/>
    <cellStyle name="Процентный 4 6 2 2 2" xfId="14928"/>
    <cellStyle name="Процентный 4 6 2 3" xfId="14929"/>
    <cellStyle name="Процентный 4 6 3" xfId="14930"/>
    <cellStyle name="Процентный 4 6 3 2" xfId="14931"/>
    <cellStyle name="Процентный 4 6 3 2 2" xfId="14932"/>
    <cellStyle name="Процентный 4 6 3 3" xfId="14933"/>
    <cellStyle name="Процентный 4 6 4" xfId="14934"/>
    <cellStyle name="Процентный 4 6 4 2" xfId="14935"/>
    <cellStyle name="Процентный 4 6 5" xfId="14936"/>
    <cellStyle name="Процентный 4 6_Карта сбора НВВ РЭ 1 полугодие" xfId="14937"/>
    <cellStyle name="Процентный 4 7" xfId="14938"/>
    <cellStyle name="Процентный 4 8" xfId="14939"/>
    <cellStyle name="Процентный 4 9" xfId="14940"/>
    <cellStyle name="Процентный 4_Карта сбора НВВ РЭ 1 полугодие" xfId="14941"/>
    <cellStyle name="Процентный 5" xfId="14942"/>
    <cellStyle name="Процентный 5 10" xfId="14943"/>
    <cellStyle name="Процентный 5 11" xfId="14944"/>
    <cellStyle name="Процентный 5 12" xfId="14945"/>
    <cellStyle name="Процентный 5 13" xfId="14946"/>
    <cellStyle name="Процентный 5 13 2" xfId="14947"/>
    <cellStyle name="Процентный 5 13_Карта сбора НВВ РЭ 1 полугодие" xfId="14948"/>
    <cellStyle name="Процентный 5 14" xfId="14949"/>
    <cellStyle name="Процентный 5 14 2" xfId="14950"/>
    <cellStyle name="Процентный 5 2" xfId="14951"/>
    <cellStyle name="Процентный 5 2 2" xfId="14952"/>
    <cellStyle name="Процентный 5 2 2 2" xfId="14953"/>
    <cellStyle name="Процентный 5 2 2 2 2" xfId="14954"/>
    <cellStyle name="Процентный 5 2 2 3" xfId="14955"/>
    <cellStyle name="Процентный 5 2 2 3 2" xfId="14956"/>
    <cellStyle name="Процентный 5 2 2 4" xfId="14957"/>
    <cellStyle name="Процентный 5 2 2_Карта сбора НВВ РЭ 1 полугодие" xfId="14958"/>
    <cellStyle name="Процентный 5 2 3" xfId="14959"/>
    <cellStyle name="Процентный 5 2 3 2" xfId="14960"/>
    <cellStyle name="Процентный 5 2 4" xfId="14961"/>
    <cellStyle name="Процентный 5 2_Карта сбора НВВ РЭ 1 полугодие" xfId="14962"/>
    <cellStyle name="Процентный 5 3" xfId="14963"/>
    <cellStyle name="Процентный 5 3 2" xfId="16346"/>
    <cellStyle name="Процентный 5 4" xfId="14964"/>
    <cellStyle name="Процентный 5 5" xfId="14965"/>
    <cellStyle name="Процентный 5 6" xfId="14966"/>
    <cellStyle name="Процентный 5 7" xfId="14967"/>
    <cellStyle name="Процентный 5 8" xfId="14968"/>
    <cellStyle name="Процентный 5 9" xfId="14969"/>
    <cellStyle name="Процентный 5_Карта сбора НВВ РЭ 1 полугодие" xfId="14970"/>
    <cellStyle name="Процентный 6" xfId="14971"/>
    <cellStyle name="Процентный 6 10" xfId="14972"/>
    <cellStyle name="Процентный 6 11" xfId="14973"/>
    <cellStyle name="Процентный 6 12" xfId="14974"/>
    <cellStyle name="Процентный 6 13" xfId="14975"/>
    <cellStyle name="Процентный 6 13 2" xfId="14976"/>
    <cellStyle name="Процентный 6 13 3" xfId="14977"/>
    <cellStyle name="Процентный 6 13 3 2" xfId="14978"/>
    <cellStyle name="Процентный 6 13 4" xfId="14979"/>
    <cellStyle name="Процентный 6 13 4 2" xfId="14980"/>
    <cellStyle name="Процентный 6 13 5" xfId="14981"/>
    <cellStyle name="Процентный 6 13_Карта сбора НВВ РЭ 1 полугодие" xfId="14982"/>
    <cellStyle name="Процентный 6 14" xfId="16347"/>
    <cellStyle name="Процентный 6 2" xfId="14983"/>
    <cellStyle name="Процентный 6 2 2" xfId="14984"/>
    <cellStyle name="Процентный 6 2 2 2" xfId="14985"/>
    <cellStyle name="Процентный 6 2 2 3" xfId="14986"/>
    <cellStyle name="Процентный 6 2 2 4" xfId="14987"/>
    <cellStyle name="Процентный 6 2 2 5" xfId="14988"/>
    <cellStyle name="Процентный 6 2 2 6" xfId="14989"/>
    <cellStyle name="Процентный 6 2 2 7" xfId="14990"/>
    <cellStyle name="Процентный 6 2 2 8" xfId="14991"/>
    <cellStyle name="Процентный 6 2 2 9" xfId="14992"/>
    <cellStyle name="Процентный 6 2 2_Карта сбора НВВ РЭ 1 полугодие" xfId="14993"/>
    <cellStyle name="Процентный 6 2 3" xfId="14994"/>
    <cellStyle name="Процентный 6 2 3 2" xfId="14995"/>
    <cellStyle name="Процентный 6 2 3 2 2" xfId="14996"/>
    <cellStyle name="Процентный 6 2 3 3" xfId="14997"/>
    <cellStyle name="Процентный 6 2 3 3 2" xfId="14998"/>
    <cellStyle name="Процентный 6 2 3 4" xfId="14999"/>
    <cellStyle name="Процентный 6 2 3_Карта сбора НВВ РЭ 1 полугодие" xfId="15000"/>
    <cellStyle name="Процентный 6 2_Карта сбора НВВ РЭ 1 полугодие" xfId="15001"/>
    <cellStyle name="Процентный 6 3" xfId="15002"/>
    <cellStyle name="Процентный 6 3 10" xfId="15003"/>
    <cellStyle name="Процентный 6 3 10 2" xfId="15004"/>
    <cellStyle name="Процентный 6 3 10 2 2" xfId="15005"/>
    <cellStyle name="Процентный 6 3 10 3" xfId="15006"/>
    <cellStyle name="Процентный 6 3 10 3 2" xfId="15007"/>
    <cellStyle name="Процентный 6 3 10 4" xfId="15008"/>
    <cellStyle name="Процентный 6 3 10_Карта сбора НВВ РЭ 1 полугодие" xfId="15009"/>
    <cellStyle name="Процентный 6 3 2" xfId="15010"/>
    <cellStyle name="Процентный 6 3 3" xfId="15011"/>
    <cellStyle name="Процентный 6 3 4" xfId="15012"/>
    <cellStyle name="Процентный 6 3 5" xfId="15013"/>
    <cellStyle name="Процентный 6 3 6" xfId="15014"/>
    <cellStyle name="Процентный 6 3 7" xfId="15015"/>
    <cellStyle name="Процентный 6 3 8" xfId="15016"/>
    <cellStyle name="Процентный 6 3 9" xfId="15017"/>
    <cellStyle name="Процентный 6 3_Карта сбора НВВ РЭ 1 полугодие" xfId="15018"/>
    <cellStyle name="Процентный 6 4" xfId="15019"/>
    <cellStyle name="Процентный 6 4 2" xfId="15020"/>
    <cellStyle name="Процентный 6 4 2 2" xfId="15021"/>
    <cellStyle name="Процентный 6 4 3" xfId="15022"/>
    <cellStyle name="Процентный 6 4 3 2" xfId="15023"/>
    <cellStyle name="Процентный 6 4 4" xfId="15024"/>
    <cellStyle name="Процентный 6 4_Карта сбора НВВ РЭ 1 полугодие" xfId="15025"/>
    <cellStyle name="Процентный 6 5" xfId="15026"/>
    <cellStyle name="Процентный 6 5 2" xfId="15027"/>
    <cellStyle name="Процентный 6 5 2 2" xfId="15028"/>
    <cellStyle name="Процентный 6 5 3" xfId="15029"/>
    <cellStyle name="Процентный 6 5 3 2" xfId="15030"/>
    <cellStyle name="Процентный 6 5 4" xfId="15031"/>
    <cellStyle name="Процентный 6 5_Карта сбора НВВ РЭ 1 полугодие" xfId="15032"/>
    <cellStyle name="Процентный 6 6" xfId="15033"/>
    <cellStyle name="Процентный 6 6 2" xfId="15034"/>
    <cellStyle name="Процентный 6 6 2 2" xfId="15035"/>
    <cellStyle name="Процентный 6 6 3" xfId="15036"/>
    <cellStyle name="Процентный 6 6 3 2" xfId="15037"/>
    <cellStyle name="Процентный 6 6 4" xfId="15038"/>
    <cellStyle name="Процентный 6 6_Карта сбора НВВ РЭ 1 полугодие" xfId="15039"/>
    <cellStyle name="Процентный 6 7" xfId="15040"/>
    <cellStyle name="Процентный 6 7 2" xfId="15041"/>
    <cellStyle name="Процентный 6 7 2 2" xfId="15042"/>
    <cellStyle name="Процентный 6 7 3" xfId="15043"/>
    <cellStyle name="Процентный 6 7 3 2" xfId="15044"/>
    <cellStyle name="Процентный 6 7 4" xfId="15045"/>
    <cellStyle name="Процентный 6 7_Карта сбора НВВ РЭ 1 полугодие" xfId="15046"/>
    <cellStyle name="Процентный 6 8" xfId="15047"/>
    <cellStyle name="Процентный 6 8 2" xfId="15048"/>
    <cellStyle name="Процентный 6 8 2 2" xfId="15049"/>
    <cellStyle name="Процентный 6 8 3" xfId="15050"/>
    <cellStyle name="Процентный 6 8 3 2" xfId="15051"/>
    <cellStyle name="Процентный 6 8 4" xfId="15052"/>
    <cellStyle name="Процентный 6 8_Карта сбора НВВ РЭ 1 полугодие" xfId="15053"/>
    <cellStyle name="Процентный 6 9" xfId="15054"/>
    <cellStyle name="Процентный 6_Карта сбора НВВ РЭ 1 полугодие" xfId="15055"/>
    <cellStyle name="Процентный 7" xfId="15056"/>
    <cellStyle name="Процентный 7 10" xfId="15057"/>
    <cellStyle name="Процентный 7 11" xfId="15058"/>
    <cellStyle name="Процентный 7 12" xfId="15059"/>
    <cellStyle name="Процентный 7 13" xfId="16348"/>
    <cellStyle name="Процентный 7 2" xfId="15060"/>
    <cellStyle name="Процентный 7 3" xfId="15061"/>
    <cellStyle name="Процентный 7 4" xfId="15062"/>
    <cellStyle name="Процентный 7 5" xfId="15063"/>
    <cellStyle name="Процентный 7 6" xfId="15064"/>
    <cellStyle name="Процентный 7 7" xfId="15065"/>
    <cellStyle name="Процентный 7 8" xfId="15066"/>
    <cellStyle name="Процентный 7 9" xfId="15067"/>
    <cellStyle name="Процентный 7_Карта сбора НВВ РЭ 1 полугодие" xfId="15068"/>
    <cellStyle name="Процентный 8" xfId="15069"/>
    <cellStyle name="Процентный 8 10" xfId="15070"/>
    <cellStyle name="Процентный 8 11" xfId="15071"/>
    <cellStyle name="Процентный 8 12" xfId="15072"/>
    <cellStyle name="Процентный 8 13" xfId="16349"/>
    <cellStyle name="Процентный 8 2" xfId="15073"/>
    <cellStyle name="Процентный 8 2 2" xfId="16350"/>
    <cellStyle name="Процентный 8 3" xfId="15074"/>
    <cellStyle name="Процентный 8 4" xfId="15075"/>
    <cellStyle name="Процентный 8 5" xfId="15076"/>
    <cellStyle name="Процентный 8 6" xfId="15077"/>
    <cellStyle name="Процентный 8 7" xfId="15078"/>
    <cellStyle name="Процентный 8 8" xfId="15079"/>
    <cellStyle name="Процентный 8 9" xfId="15080"/>
    <cellStyle name="Процентный 8_Карта сбора НВВ РЭ 1 полугодие" xfId="15081"/>
    <cellStyle name="Процентный 9" xfId="15082"/>
    <cellStyle name="Процентный 9 10" xfId="15083"/>
    <cellStyle name="Процентный 9 11" xfId="15084"/>
    <cellStyle name="Процентный 9 12" xfId="15085"/>
    <cellStyle name="Процентный 9 2" xfId="15086"/>
    <cellStyle name="Процентный 9 3" xfId="15087"/>
    <cellStyle name="Процентный 9 4" xfId="15088"/>
    <cellStyle name="Процентный 9 5" xfId="15089"/>
    <cellStyle name="Процентный 9 6" xfId="15090"/>
    <cellStyle name="Процентный 9 7" xfId="15091"/>
    <cellStyle name="Процентный 9 8" xfId="15092"/>
    <cellStyle name="Процентный 9 9" xfId="15093"/>
    <cellStyle name="Процентный 9_Карта сбора НВВ РЭ 1 полугодие" xfId="15094"/>
    <cellStyle name="Проценты_формула" xfId="15095"/>
    <cellStyle name="Разница" xfId="15096"/>
    <cellStyle name="Разница 2" xfId="15097"/>
    <cellStyle name="Разница_Карта сбора НВВ РЭ 1 полугодие" xfId="15098"/>
    <cellStyle name="Рамки" xfId="15099"/>
    <cellStyle name="Рамки 2" xfId="15100"/>
    <cellStyle name="Рамки_Карта сбора НВВ РЭ 1 полугодие" xfId="15101"/>
    <cellStyle name="Сводная таблица" xfId="15102"/>
    <cellStyle name="Связанная ячейка 10" xfId="15103"/>
    <cellStyle name="Связанная ячейка 10 2" xfId="15104"/>
    <cellStyle name="Связанная ячейка 10_Карта сбора НВВ РЭ 1 полугодие" xfId="15105"/>
    <cellStyle name="Связанная ячейка 11" xfId="15106"/>
    <cellStyle name="Связанная ячейка 11 2" xfId="15107"/>
    <cellStyle name="Связанная ячейка 11_Карта сбора НВВ РЭ 1 полугодие" xfId="15108"/>
    <cellStyle name="Связанная ячейка 2" xfId="15109"/>
    <cellStyle name="Связанная ячейка 2 2" xfId="15110"/>
    <cellStyle name="Связанная ячейка 2 2 2" xfId="15111"/>
    <cellStyle name="Связанная ячейка 2 2 2 2" xfId="15112"/>
    <cellStyle name="Связанная ячейка 2 2 2_Карта сбора НВВ РЭ 1 полугодие" xfId="15113"/>
    <cellStyle name="Связанная ячейка 2 2 3" xfId="15114"/>
    <cellStyle name="Связанная ячейка 2 2_Карта сбора НВВ РЭ 1 полугодие" xfId="15115"/>
    <cellStyle name="Связанная ячейка 2 3" xfId="15116"/>
    <cellStyle name="Связанная ячейка 2 3 2" xfId="15117"/>
    <cellStyle name="Связанная ячейка 2 3 2 2" xfId="15118"/>
    <cellStyle name="Связанная ячейка 2 3 2_Карта сбора НВВ РЭ 1 полугодие" xfId="15119"/>
    <cellStyle name="Связанная ячейка 2 3 3" xfId="15120"/>
    <cellStyle name="Связанная ячейка 2 3_Карта сбора НВВ РЭ 1 полугодие" xfId="15121"/>
    <cellStyle name="Связанная ячейка 2 4" xfId="15122"/>
    <cellStyle name="Связанная ячейка 2 4 2" xfId="15123"/>
    <cellStyle name="Связанная ячейка 2 4_Карта сбора НВВ РЭ 1 полугодие" xfId="15124"/>
    <cellStyle name="Связанная ячейка 2 5" xfId="15125"/>
    <cellStyle name="Связанная ячейка 2 5 2" xfId="15126"/>
    <cellStyle name="Связанная ячейка 2 5_Карта сбора НВВ РЭ 1 полугодие" xfId="15127"/>
    <cellStyle name="Связанная ячейка 2 6" xfId="15128"/>
    <cellStyle name="Связанная ячейка 2_46EE.2011(v1.0)" xfId="15129"/>
    <cellStyle name="Связанная ячейка 3" xfId="15130"/>
    <cellStyle name="Связанная ячейка 3 2" xfId="15131"/>
    <cellStyle name="Связанная ячейка 3 2 2" xfId="15132"/>
    <cellStyle name="Связанная ячейка 3 2_Карта сбора НВВ РЭ 1 полугодие" xfId="15133"/>
    <cellStyle name="Связанная ячейка 3 3" xfId="15134"/>
    <cellStyle name="Связанная ячейка 3_46EE.2011(v1.0)" xfId="15135"/>
    <cellStyle name="Связанная ячейка 4" xfId="15136"/>
    <cellStyle name="Связанная ячейка 4 2" xfId="15137"/>
    <cellStyle name="Связанная ячейка 4 2 2" xfId="15138"/>
    <cellStyle name="Связанная ячейка 4 2_Карта сбора НВВ РЭ 1 полугодие" xfId="15139"/>
    <cellStyle name="Связанная ячейка 4 3" xfId="15140"/>
    <cellStyle name="Связанная ячейка 4_46EE.2011(v1.0)" xfId="15141"/>
    <cellStyle name="Связанная ячейка 5" xfId="15142"/>
    <cellStyle name="Связанная ячейка 5 2" xfId="15143"/>
    <cellStyle name="Связанная ячейка 5 2 2" xfId="15144"/>
    <cellStyle name="Связанная ячейка 5 2_Карта сбора НВВ РЭ 1 полугодие" xfId="15145"/>
    <cellStyle name="Связанная ячейка 5 3" xfId="15146"/>
    <cellStyle name="Связанная ячейка 5_46EE.2011(v1.0)" xfId="15147"/>
    <cellStyle name="Связанная ячейка 6" xfId="15148"/>
    <cellStyle name="Связанная ячейка 6 2" xfId="15149"/>
    <cellStyle name="Связанная ячейка 6 2 2" xfId="15150"/>
    <cellStyle name="Связанная ячейка 6 2_Карта сбора НВВ РЭ 1 полугодие" xfId="15151"/>
    <cellStyle name="Связанная ячейка 6 3" xfId="15152"/>
    <cellStyle name="Связанная ячейка 6_46EE.2011(v1.0)" xfId="15153"/>
    <cellStyle name="Связанная ячейка 7" xfId="15154"/>
    <cellStyle name="Связанная ячейка 7 2" xfId="15155"/>
    <cellStyle name="Связанная ячейка 7 2 2" xfId="15156"/>
    <cellStyle name="Связанная ячейка 7 2_Карта сбора НВВ РЭ 1 полугодие" xfId="15157"/>
    <cellStyle name="Связанная ячейка 7 3" xfId="15158"/>
    <cellStyle name="Связанная ячейка 7_46EE.2011(v1.0)" xfId="15159"/>
    <cellStyle name="Связанная ячейка 8" xfId="15160"/>
    <cellStyle name="Связанная ячейка 8 2" xfId="15161"/>
    <cellStyle name="Связанная ячейка 8 2 2" xfId="15162"/>
    <cellStyle name="Связанная ячейка 8 2_Карта сбора НВВ РЭ 1 полугодие" xfId="15163"/>
    <cellStyle name="Связанная ячейка 8 3" xfId="15164"/>
    <cellStyle name="Связанная ячейка 8_46EE.2011(v1.0)" xfId="15165"/>
    <cellStyle name="Связанная ячейка 9" xfId="15166"/>
    <cellStyle name="Связанная ячейка 9 2" xfId="15167"/>
    <cellStyle name="Связанная ячейка 9 2 2" xfId="15168"/>
    <cellStyle name="Связанная ячейка 9 2_Карта сбора НВВ РЭ 1 полугодие" xfId="15169"/>
    <cellStyle name="Связанная ячейка 9 3" xfId="15170"/>
    <cellStyle name="Связанная ячейка 9_46EE.2011(v1.0)" xfId="15171"/>
    <cellStyle name="смр" xfId="15172"/>
    <cellStyle name="смр 2" xfId="15173"/>
    <cellStyle name="смр_Карта сбора НВВ РЭ 1 полугодие" xfId="15174"/>
    <cellStyle name="Стиль 1" xfId="15175"/>
    <cellStyle name="Стиль 1 10" xfId="15176"/>
    <cellStyle name="Стиль 1 11" xfId="15177"/>
    <cellStyle name="Стиль 1 12" xfId="16351"/>
    <cellStyle name="Стиль 1 13" xfId="16352"/>
    <cellStyle name="Стиль 1 14" xfId="16353"/>
    <cellStyle name="Стиль 1 15" xfId="16354"/>
    <cellStyle name="Стиль 1 16" xfId="16355"/>
    <cellStyle name="Стиль 1 17" xfId="16356"/>
    <cellStyle name="Стиль 1 18" xfId="16357"/>
    <cellStyle name="Стиль 1 19" xfId="16358"/>
    <cellStyle name="Стиль 1 2" xfId="15178"/>
    <cellStyle name="Стиль 1 2 2" xfId="15179"/>
    <cellStyle name="Стиль 1 2 2 2" xfId="16359"/>
    <cellStyle name="Стиль 1 2 3" xfId="15180"/>
    <cellStyle name="Стиль 1 2 3 2" xfId="15181"/>
    <cellStyle name="Стиль 1 2 3_Карта сбора НВВ РЭ 1 полугодие" xfId="15182"/>
    <cellStyle name="Стиль 1 2_46EP.2011(v2.0)" xfId="15183"/>
    <cellStyle name="Стиль 1 20" xfId="16360"/>
    <cellStyle name="Стиль 1 3" xfId="15184"/>
    <cellStyle name="Стиль 1 4" xfId="15185"/>
    <cellStyle name="Стиль 1 5" xfId="15186"/>
    <cellStyle name="Стиль 1 6" xfId="15187"/>
    <cellStyle name="Стиль 1 7" xfId="15188"/>
    <cellStyle name="Стиль 1 8" xfId="15189"/>
    <cellStyle name="Стиль 1 9" xfId="15190"/>
    <cellStyle name="Стиль 1_04.05.2009г.Формат расчета амортизации (факт 1 кв., план 2-4 кв.)" xfId="16361"/>
    <cellStyle name="Стиль 2" xfId="15191"/>
    <cellStyle name="Стиль 2 2" xfId="15192"/>
    <cellStyle name="Стиль 2 2 2" xfId="15193"/>
    <cellStyle name="Стиль 2 2_Карта сбора НВВ РЭ 1 полугодие" xfId="15194"/>
    <cellStyle name="Стиль 2 3" xfId="15195"/>
    <cellStyle name="Стиль 2_Карта сбора НВВ РЭ 1 полугодие" xfId="15196"/>
    <cellStyle name="Стиль 3" xfId="15197"/>
    <cellStyle name="Стиль 3 2" xfId="15198"/>
    <cellStyle name="Стиль 3_Карта сбора НВВ РЭ 1 полугодие" xfId="15199"/>
    <cellStyle name="Стиль 4" xfId="15200"/>
    <cellStyle name="Стиль 4 2" xfId="15201"/>
    <cellStyle name="Стиль 4_Карта сбора НВВ РЭ 1 полугодие" xfId="15202"/>
    <cellStyle name="Стиль 5" xfId="15203"/>
    <cellStyle name="Стиль 5 2" xfId="15204"/>
    <cellStyle name="Стиль 5_Карта сбора НВВ РЭ 1 полугодие" xfId="15205"/>
    <cellStyle name="Стиль 6" xfId="15206"/>
    <cellStyle name="Стиль 6 2" xfId="15207"/>
    <cellStyle name="Стиль 6_Карта сбора НВВ РЭ 1 полугодие" xfId="15208"/>
    <cellStyle name="Стиль 7" xfId="15209"/>
    <cellStyle name="Стиль 7 2" xfId="15210"/>
    <cellStyle name="Стиль 7_Карта сбора НВВ РЭ 1 полугодие" xfId="15211"/>
    <cellStyle name="Стиль 8" xfId="15212"/>
    <cellStyle name="Стиль 8 2" xfId="15213"/>
    <cellStyle name="Стиль 8_Карта сбора НВВ РЭ 1 полугодие" xfId="15214"/>
    <cellStyle name="Стиль 9" xfId="15215"/>
    <cellStyle name="Стиль 9 2" xfId="15216"/>
    <cellStyle name="Стиль 9_Карта сбора НВВ РЭ 1 полугодие" xfId="15217"/>
    <cellStyle name="Стиль_названий" xfId="15218"/>
    <cellStyle name="Субсчет" xfId="15219"/>
    <cellStyle name="Счет" xfId="15220"/>
    <cellStyle name="ТЕКСТ" xfId="15221"/>
    <cellStyle name="ТЕКСТ 10" xfId="16362"/>
    <cellStyle name="ТЕКСТ 2" xfId="15222"/>
    <cellStyle name="Текст 2 2" xfId="15223"/>
    <cellStyle name="Текст 2 2 2" xfId="15224"/>
    <cellStyle name="Текст 2 2 3" xfId="15225"/>
    <cellStyle name="Текст 2 2 4" xfId="15226"/>
    <cellStyle name="Текст 2 3" xfId="15227"/>
    <cellStyle name="ТЕКСТ 2 3 2" xfId="15228"/>
    <cellStyle name="Текст 2 4" xfId="15229"/>
    <cellStyle name="Текст 2 5" xfId="15230"/>
    <cellStyle name="ТЕКСТ 2_Карта сбора НВВ РЭ 1 полугодие" xfId="15231"/>
    <cellStyle name="ТЕКСТ 3" xfId="15232"/>
    <cellStyle name="ТЕКСТ 4" xfId="15233"/>
    <cellStyle name="ТЕКСТ 5" xfId="15234"/>
    <cellStyle name="ТЕКСТ 6" xfId="15235"/>
    <cellStyle name="ТЕКСТ 7" xfId="15236"/>
    <cellStyle name="ТЕКСТ 8" xfId="15237"/>
    <cellStyle name="ТЕКСТ 9" xfId="15238"/>
    <cellStyle name="Текст предупреждения 10" xfId="15239"/>
    <cellStyle name="Текст предупреждения 10 2" xfId="15240"/>
    <cellStyle name="Текст предупреждения 10_Карта сбора НВВ РЭ 1 полугодие" xfId="15241"/>
    <cellStyle name="Текст предупреждения 11" xfId="15242"/>
    <cellStyle name="Текст предупреждения 11 2" xfId="15243"/>
    <cellStyle name="Текст предупреждения 11_Карта сбора НВВ РЭ 1 полугодие" xfId="15244"/>
    <cellStyle name="Текст предупреждения 2" xfId="15245"/>
    <cellStyle name="Текст предупреждения 2 2" xfId="15246"/>
    <cellStyle name="Текст предупреждения 2 2 2" xfId="15247"/>
    <cellStyle name="Текст предупреждения 2 2 2 2" xfId="15248"/>
    <cellStyle name="Текст предупреждения 2 2 2_Карта сбора НВВ РЭ 1 полугодие" xfId="15249"/>
    <cellStyle name="Текст предупреждения 2 2 3" xfId="15250"/>
    <cellStyle name="Текст предупреждения 2 2_Карта сбора НВВ РЭ 1 полугодие" xfId="15251"/>
    <cellStyle name="Текст предупреждения 2 3" xfId="15252"/>
    <cellStyle name="Текст предупреждения 2 3 2" xfId="15253"/>
    <cellStyle name="Текст предупреждения 2 3 2 2" xfId="15254"/>
    <cellStyle name="Текст предупреждения 2 3 2_Карта сбора НВВ РЭ 1 полугодие" xfId="15255"/>
    <cellStyle name="Текст предупреждения 2 3 3" xfId="15256"/>
    <cellStyle name="Текст предупреждения 2 3_Карта сбора НВВ РЭ 1 полугодие" xfId="15257"/>
    <cellStyle name="Текст предупреждения 2 4" xfId="15258"/>
    <cellStyle name="Текст предупреждения 2 4 2" xfId="15259"/>
    <cellStyle name="Текст предупреждения 2 4_Карта сбора НВВ РЭ 1 полугодие" xfId="15260"/>
    <cellStyle name="Текст предупреждения 2 5" xfId="15261"/>
    <cellStyle name="Текст предупреждения 2 5 2" xfId="15262"/>
    <cellStyle name="Текст предупреждения 2 5_Карта сбора НВВ РЭ 1 полугодие" xfId="15263"/>
    <cellStyle name="Текст предупреждения 2 6" xfId="15264"/>
    <cellStyle name="Текст предупреждения 2_Карта сбора НВВ РЭ 1 полугодие" xfId="15265"/>
    <cellStyle name="Текст предупреждения 3" xfId="15266"/>
    <cellStyle name="Текст предупреждения 3 2" xfId="15267"/>
    <cellStyle name="Текст предупреждения 3 2 2" xfId="15268"/>
    <cellStyle name="Текст предупреждения 3 2_Карта сбора НВВ РЭ 1 полугодие" xfId="15269"/>
    <cellStyle name="Текст предупреждения 3 3" xfId="15270"/>
    <cellStyle name="Текст предупреждения 3_Карта сбора НВВ РЭ 1 полугодие" xfId="15271"/>
    <cellStyle name="Текст предупреждения 4" xfId="15272"/>
    <cellStyle name="Текст предупреждения 4 2" xfId="15273"/>
    <cellStyle name="Текст предупреждения 4 2 2" xfId="15274"/>
    <cellStyle name="Текст предупреждения 4 2_Карта сбора НВВ РЭ 1 полугодие" xfId="15275"/>
    <cellStyle name="Текст предупреждения 4 3" xfId="15276"/>
    <cellStyle name="Текст предупреждения 4_Карта сбора НВВ РЭ 1 полугодие" xfId="15277"/>
    <cellStyle name="Текст предупреждения 5" xfId="15278"/>
    <cellStyle name="Текст предупреждения 5 2" xfId="15279"/>
    <cellStyle name="Текст предупреждения 5 2 2" xfId="15280"/>
    <cellStyle name="Текст предупреждения 5 2_Карта сбора НВВ РЭ 1 полугодие" xfId="15281"/>
    <cellStyle name="Текст предупреждения 5 3" xfId="15282"/>
    <cellStyle name="Текст предупреждения 5_Карта сбора НВВ РЭ 1 полугодие" xfId="15283"/>
    <cellStyle name="Текст предупреждения 6" xfId="15284"/>
    <cellStyle name="Текст предупреждения 6 2" xfId="15285"/>
    <cellStyle name="Текст предупреждения 6 2 2" xfId="15286"/>
    <cellStyle name="Текст предупреждения 6 2_Карта сбора НВВ РЭ 1 полугодие" xfId="15287"/>
    <cellStyle name="Текст предупреждения 6 3" xfId="15288"/>
    <cellStyle name="Текст предупреждения 6_Карта сбора НВВ РЭ 1 полугодие" xfId="15289"/>
    <cellStyle name="Текст предупреждения 7" xfId="15290"/>
    <cellStyle name="Текст предупреждения 7 2" xfId="15291"/>
    <cellStyle name="Текст предупреждения 7 2 2" xfId="15292"/>
    <cellStyle name="Текст предупреждения 7 2_Карта сбора НВВ РЭ 1 полугодие" xfId="15293"/>
    <cellStyle name="Текст предупреждения 7 3" xfId="15294"/>
    <cellStyle name="Текст предупреждения 7_Карта сбора НВВ РЭ 1 полугодие" xfId="15295"/>
    <cellStyle name="Текст предупреждения 8" xfId="15296"/>
    <cellStyle name="Текст предупреждения 8 2" xfId="15297"/>
    <cellStyle name="Текст предупреждения 8 2 2" xfId="15298"/>
    <cellStyle name="Текст предупреждения 8 2_Карта сбора НВВ РЭ 1 полугодие" xfId="15299"/>
    <cellStyle name="Текст предупреждения 8 3" xfId="15300"/>
    <cellStyle name="Текст предупреждения 8_Карта сбора НВВ РЭ 1 полугодие" xfId="15301"/>
    <cellStyle name="Текст предупреждения 9" xfId="15302"/>
    <cellStyle name="Текст предупреждения 9 2" xfId="15303"/>
    <cellStyle name="Текст предупреждения 9 2 2" xfId="15304"/>
    <cellStyle name="Текст предупреждения 9 2_Карта сбора НВВ РЭ 1 полугодие" xfId="15305"/>
    <cellStyle name="Текст предупреждения 9 3" xfId="15306"/>
    <cellStyle name="Текст предупреждения 9_Карта сбора НВВ РЭ 1 полугодие" xfId="15307"/>
    <cellStyle name="Текстовый" xfId="15308"/>
    <cellStyle name="Текстовый 2" xfId="15309"/>
    <cellStyle name="Текстовый 3" xfId="15310"/>
    <cellStyle name="Текстовый 4" xfId="15311"/>
    <cellStyle name="Текстовый 4 2" xfId="16363"/>
    <cellStyle name="Текстовый 5" xfId="15312"/>
    <cellStyle name="Текстовый 6" xfId="15313"/>
    <cellStyle name="Текстовый 7" xfId="15314"/>
    <cellStyle name="Текстовый 8" xfId="15315"/>
    <cellStyle name="Текстовый 9" xfId="15316"/>
    <cellStyle name="Текстовый_1" xfId="15317"/>
    <cellStyle name="тонны" xfId="15318"/>
    <cellStyle name="Тысячи [0]_01.01.98" xfId="15319"/>
    <cellStyle name="Тысячи_01.01.98" xfId="15320"/>
    <cellStyle name="УровеньСтолб_1 2" xfId="15321"/>
    <cellStyle name="ФИКСИРОВАННЫЙ" xfId="15322"/>
    <cellStyle name="ФИКСИРОВАННЫЙ 2" xfId="15323"/>
    <cellStyle name="ФИКСИРОВАННЫЙ 3" xfId="15324"/>
    <cellStyle name="ФИКСИРОВАННЫЙ 4" xfId="15325"/>
    <cellStyle name="ФИКСИРОВАННЫЙ 5" xfId="15326"/>
    <cellStyle name="ФИКСИРОВАННЫЙ 6" xfId="15327"/>
    <cellStyle name="ФИКСИРОВАННЫЙ 7" xfId="15328"/>
    <cellStyle name="ФИКСИРОВАННЫЙ 8" xfId="15329"/>
    <cellStyle name="ФИКСИРОВАННЫЙ 9" xfId="15330"/>
    <cellStyle name="ФИКСИРОВАННЫЙ_1" xfId="15331"/>
    <cellStyle name="Финансовый" xfId="2" builtinId="3"/>
    <cellStyle name="Финансовый [0] 2" xfId="16364"/>
    <cellStyle name="Финансовый 10" xfId="15332"/>
    <cellStyle name="Финансовый 10 10" xfId="15333"/>
    <cellStyle name="Финансовый 10 11" xfId="15334"/>
    <cellStyle name="Финансовый 10 12" xfId="15335"/>
    <cellStyle name="Финансовый 10 2" xfId="15336"/>
    <cellStyle name="Финансовый 10 3" xfId="15337"/>
    <cellStyle name="Финансовый 10 4" xfId="15338"/>
    <cellStyle name="Финансовый 10 5" xfId="15339"/>
    <cellStyle name="Финансовый 10 6" xfId="15340"/>
    <cellStyle name="Финансовый 10 7" xfId="15341"/>
    <cellStyle name="Финансовый 10 8" xfId="15342"/>
    <cellStyle name="Финансовый 10 9" xfId="15343"/>
    <cellStyle name="Финансовый 10_Карта сбора НВВ РЭ 1 полугодие" xfId="15344"/>
    <cellStyle name="Финансовый 11" xfId="15345"/>
    <cellStyle name="Финансовый 12" xfId="15346"/>
    <cellStyle name="Финансовый 13" xfId="15347"/>
    <cellStyle name="Финансовый 13 2" xfId="15348"/>
    <cellStyle name="Финансовый 13 2 2" xfId="15349"/>
    <cellStyle name="Финансовый 13 2 2 2" xfId="15350"/>
    <cellStyle name="Финансовый 13 2 3" xfId="15351"/>
    <cellStyle name="Финансовый 13 2 3 2" xfId="15352"/>
    <cellStyle name="Финансовый 13 2 4" xfId="15353"/>
    <cellStyle name="Финансовый 13 2_Карта сбора НВВ РЭ 1 полугодие" xfId="15354"/>
    <cellStyle name="Финансовый 13_Карта сбора НВВ РЭ 1 полугодие" xfId="15355"/>
    <cellStyle name="Финансовый 14" xfId="15356"/>
    <cellStyle name="Финансовый 15" xfId="15357"/>
    <cellStyle name="Финансовый 16" xfId="15358"/>
    <cellStyle name="Финансовый 16 2" xfId="15359"/>
    <cellStyle name="Финансовый 16_Карта сбора НВВ РЭ 1 полугодие" xfId="15360"/>
    <cellStyle name="Финансовый 17" xfId="15361"/>
    <cellStyle name="Финансовый 18" xfId="15362"/>
    <cellStyle name="Финансовый 18 2" xfId="15363"/>
    <cellStyle name="Финансовый 19" xfId="15364"/>
    <cellStyle name="Финансовый 2" xfId="5"/>
    <cellStyle name="Финансовый 2 10" xfId="15365"/>
    <cellStyle name="Финансовый 2 10 10" xfId="15366"/>
    <cellStyle name="Финансовый 2 10 11" xfId="15367"/>
    <cellStyle name="Финансовый 2 10 12" xfId="15368"/>
    <cellStyle name="Финансовый 2 10 2" xfId="15369"/>
    <cellStyle name="Финансовый 2 10 3" xfId="15370"/>
    <cellStyle name="Финансовый 2 10 4" xfId="15371"/>
    <cellStyle name="Финансовый 2 10 5" xfId="15372"/>
    <cellStyle name="Финансовый 2 10 6" xfId="15373"/>
    <cellStyle name="Финансовый 2 10 7" xfId="15374"/>
    <cellStyle name="Финансовый 2 10 8" xfId="15375"/>
    <cellStyle name="Финансовый 2 10 9" xfId="15376"/>
    <cellStyle name="Финансовый 2 10_Карта сбора НВВ РЭ 1 полугодие" xfId="15377"/>
    <cellStyle name="Финансовый 2 11" xfId="15378"/>
    <cellStyle name="Финансовый 2 12" xfId="15379"/>
    <cellStyle name="Финансовый 2 13" xfId="15380"/>
    <cellStyle name="Финансовый 2 14" xfId="15381"/>
    <cellStyle name="Финансовый 2 15" xfId="15382"/>
    <cellStyle name="Финансовый 2 16" xfId="15383"/>
    <cellStyle name="Финансовый 2 17" xfId="15384"/>
    <cellStyle name="Финансовый 2 18" xfId="15385"/>
    <cellStyle name="Финансовый 2 19" xfId="15386"/>
    <cellStyle name="Финансовый 2 2" xfId="15387"/>
    <cellStyle name="Финансовый 2 2 10" xfId="15388"/>
    <cellStyle name="Финансовый 2 2 11" xfId="15389"/>
    <cellStyle name="Финансовый 2 2 12" xfId="15390"/>
    <cellStyle name="Финансовый 2 2 13" xfId="15391"/>
    <cellStyle name="Финансовый 2 2 2" xfId="15392"/>
    <cellStyle name="Финансовый 2 2 2 2" xfId="16365"/>
    <cellStyle name="Финансовый 2 2 3" xfId="15393"/>
    <cellStyle name="Финансовый 2 2 4" xfId="15394"/>
    <cellStyle name="Финансовый 2 2 5" xfId="15395"/>
    <cellStyle name="Финансовый 2 2 6" xfId="15396"/>
    <cellStyle name="Финансовый 2 2 7" xfId="15397"/>
    <cellStyle name="Финансовый 2 2 8" xfId="15398"/>
    <cellStyle name="Финансовый 2 2 9" xfId="15399"/>
    <cellStyle name="Финансовый 2 2_INDEX.STATION.2012(v1.0)_" xfId="15400"/>
    <cellStyle name="Финансовый 2 20" xfId="15401"/>
    <cellStyle name="Финансовый 2 21" xfId="15402"/>
    <cellStyle name="Финансовый 2 22" xfId="15403"/>
    <cellStyle name="Финансовый 2 23" xfId="15404"/>
    <cellStyle name="Финансовый 2 3" xfId="15405"/>
    <cellStyle name="Финансовый 2 3 10" xfId="15406"/>
    <cellStyle name="Финансовый 2 3 11" xfId="15407"/>
    <cellStyle name="Финансовый 2 3 12" xfId="15408"/>
    <cellStyle name="Финансовый 2 3 13" xfId="16366"/>
    <cellStyle name="Финансовый 2 3 2" xfId="15409"/>
    <cellStyle name="Финансовый 2 3 3" xfId="15410"/>
    <cellStyle name="Финансовый 2 3 4" xfId="15411"/>
    <cellStyle name="Финансовый 2 3 5" xfId="15412"/>
    <cellStyle name="Финансовый 2 3 6" xfId="15413"/>
    <cellStyle name="Финансовый 2 3 7" xfId="15414"/>
    <cellStyle name="Финансовый 2 3 8" xfId="15415"/>
    <cellStyle name="Финансовый 2 3 9" xfId="15416"/>
    <cellStyle name="Финансовый 2 3_Карта сбора НВВ РЭ 1 полугодие" xfId="15417"/>
    <cellStyle name="Финансовый 2 4" xfId="15418"/>
    <cellStyle name="Финансовый 2 4 10" xfId="15419"/>
    <cellStyle name="Финансовый 2 4 11" xfId="15420"/>
    <cellStyle name="Финансовый 2 4 12" xfId="15421"/>
    <cellStyle name="Финансовый 2 4 2" xfId="15422"/>
    <cellStyle name="Финансовый 2 4 3" xfId="15423"/>
    <cellStyle name="Финансовый 2 4 4" xfId="15424"/>
    <cellStyle name="Финансовый 2 4 5" xfId="15425"/>
    <cellStyle name="Финансовый 2 4 6" xfId="15426"/>
    <cellStyle name="Финансовый 2 4 7" xfId="15427"/>
    <cellStyle name="Финансовый 2 4 8" xfId="15428"/>
    <cellStyle name="Финансовый 2 4 9" xfId="15429"/>
    <cellStyle name="Финансовый 2 4_Карта сбора НВВ РЭ 1 полугодие" xfId="15430"/>
    <cellStyle name="Финансовый 2 5" xfId="15431"/>
    <cellStyle name="Финансовый 2 5 10" xfId="15432"/>
    <cellStyle name="Финансовый 2 5 11" xfId="15433"/>
    <cellStyle name="Финансовый 2 5 12" xfId="15434"/>
    <cellStyle name="Финансовый 2 5 13" xfId="16125"/>
    <cellStyle name="Финансовый 2 5 2" xfId="15435"/>
    <cellStyle name="Финансовый 2 5 3" xfId="15436"/>
    <cellStyle name="Финансовый 2 5 4" xfId="15437"/>
    <cellStyle name="Финансовый 2 5 5" xfId="15438"/>
    <cellStyle name="Финансовый 2 5 6" xfId="15439"/>
    <cellStyle name="Финансовый 2 5 7" xfId="15440"/>
    <cellStyle name="Финансовый 2 5 8" xfId="15441"/>
    <cellStyle name="Финансовый 2 5 9" xfId="15442"/>
    <cellStyle name="Финансовый 2 5_Карта сбора НВВ РЭ 1 полугодие" xfId="15443"/>
    <cellStyle name="Финансовый 2 6" xfId="15444"/>
    <cellStyle name="Финансовый 2 6 10" xfId="15445"/>
    <cellStyle name="Финансовый 2 6 11" xfId="15446"/>
    <cellStyle name="Финансовый 2 6 12" xfId="15447"/>
    <cellStyle name="Финансовый 2 6 2" xfId="15448"/>
    <cellStyle name="Финансовый 2 6 3" xfId="15449"/>
    <cellStyle name="Финансовый 2 6 4" xfId="15450"/>
    <cellStyle name="Финансовый 2 6 5" xfId="15451"/>
    <cellStyle name="Финансовый 2 6 6" xfId="15452"/>
    <cellStyle name="Финансовый 2 6 7" xfId="15453"/>
    <cellStyle name="Финансовый 2 6 8" xfId="15454"/>
    <cellStyle name="Финансовый 2 6 9" xfId="15455"/>
    <cellStyle name="Финансовый 2 6_Карта сбора НВВ РЭ 1 полугодие" xfId="15456"/>
    <cellStyle name="Финансовый 2 7" xfId="15457"/>
    <cellStyle name="Финансовый 2 7 10" xfId="15458"/>
    <cellStyle name="Финансовый 2 7 11" xfId="15459"/>
    <cellStyle name="Финансовый 2 7 12" xfId="15460"/>
    <cellStyle name="Финансовый 2 7 2" xfId="15461"/>
    <cellStyle name="Финансовый 2 7 3" xfId="15462"/>
    <cellStyle name="Финансовый 2 7 4" xfId="15463"/>
    <cellStyle name="Финансовый 2 7 5" xfId="15464"/>
    <cellStyle name="Финансовый 2 7 6" xfId="15465"/>
    <cellStyle name="Финансовый 2 7 7" xfId="15466"/>
    <cellStyle name="Финансовый 2 7 8" xfId="15467"/>
    <cellStyle name="Финансовый 2 7 9" xfId="15468"/>
    <cellStyle name="Финансовый 2 7_Карта сбора НВВ РЭ 1 полугодие" xfId="15469"/>
    <cellStyle name="Финансовый 2 8" xfId="15470"/>
    <cellStyle name="Финансовый 2 8 10" xfId="15471"/>
    <cellStyle name="Финансовый 2 8 11" xfId="15472"/>
    <cellStyle name="Финансовый 2 8 12" xfId="15473"/>
    <cellStyle name="Финансовый 2 8 2" xfId="15474"/>
    <cellStyle name="Финансовый 2 8 3" xfId="15475"/>
    <cellStyle name="Финансовый 2 8 4" xfId="15476"/>
    <cellStyle name="Финансовый 2 8 5" xfId="15477"/>
    <cellStyle name="Финансовый 2 8 6" xfId="15478"/>
    <cellStyle name="Финансовый 2 8 7" xfId="15479"/>
    <cellStyle name="Финансовый 2 8 8" xfId="15480"/>
    <cellStyle name="Финансовый 2 8 9" xfId="15481"/>
    <cellStyle name="Финансовый 2 8_Карта сбора НВВ РЭ 1 полугодие" xfId="15482"/>
    <cellStyle name="Финансовый 2 9" xfId="15483"/>
    <cellStyle name="Финансовый 2 9 10" xfId="15484"/>
    <cellStyle name="Финансовый 2 9 11" xfId="15485"/>
    <cellStyle name="Финансовый 2 9 12" xfId="15486"/>
    <cellStyle name="Финансовый 2 9 2" xfId="15487"/>
    <cellStyle name="Финансовый 2 9 3" xfId="15488"/>
    <cellStyle name="Финансовый 2 9 4" xfId="15489"/>
    <cellStyle name="Финансовый 2 9 5" xfId="15490"/>
    <cellStyle name="Финансовый 2 9 6" xfId="15491"/>
    <cellStyle name="Финансовый 2 9 7" xfId="15492"/>
    <cellStyle name="Финансовый 2 9 8" xfId="15493"/>
    <cellStyle name="Финансовый 2 9 9" xfId="15494"/>
    <cellStyle name="Финансовый 2 9_Карта сбора НВВ РЭ 1 полугодие" xfId="15495"/>
    <cellStyle name="Финансовый 2_46EE.2011(v1.0)" xfId="15496"/>
    <cellStyle name="Финансовый 20" xfId="15497"/>
    <cellStyle name="Финансовый 21" xfId="16124"/>
    <cellStyle name="Финансовый 22" xfId="15498"/>
    <cellStyle name="Финансовый 3" xfId="15499"/>
    <cellStyle name="Финансовый 3 10" xfId="15500"/>
    <cellStyle name="Финансовый 3 11" xfId="15501"/>
    <cellStyle name="Финансовый 3 12" xfId="15502"/>
    <cellStyle name="Финансовый 3 13" xfId="15503"/>
    <cellStyle name="Финансовый 3 2" xfId="15504"/>
    <cellStyle name="Финансовый 3 2 2" xfId="15505"/>
    <cellStyle name="Финансовый 3 2 2 2" xfId="15506"/>
    <cellStyle name="Финансовый 3 2 2_Карта сбора НВВ РЭ 1 полугодие" xfId="15507"/>
    <cellStyle name="Финансовый 3 2 3" xfId="15508"/>
    <cellStyle name="Финансовый 3 2 3 2" xfId="15509"/>
    <cellStyle name="Финансовый 3 2 3 2 2" xfId="15510"/>
    <cellStyle name="Финансовый 3 2 3 3" xfId="15511"/>
    <cellStyle name="Финансовый 3 2 3 3 2" xfId="15512"/>
    <cellStyle name="Финансовый 3 2 3 4" xfId="15513"/>
    <cellStyle name="Финансовый 3 2 3_Карта сбора НВВ РЭ 1 полугодие" xfId="15514"/>
    <cellStyle name="Финансовый 3 2 4" xfId="15515"/>
    <cellStyle name="Финансовый 3 2 4 2" xfId="15516"/>
    <cellStyle name="Финансовый 3 2_Карта сбора НВВ РЭ 1 полугодие" xfId="15517"/>
    <cellStyle name="Финансовый 3 3" xfId="15518"/>
    <cellStyle name="Финансовый 3 3 2" xfId="15519"/>
    <cellStyle name="Финансовый 3 3_Карта сбора НВВ РЭ 1 полугодие" xfId="15520"/>
    <cellStyle name="Финансовый 3 4" xfId="15521"/>
    <cellStyle name="Финансовый 3 4 2" xfId="15522"/>
    <cellStyle name="Финансовый 3 4_Карта сбора НВВ РЭ 1 полугодие" xfId="15523"/>
    <cellStyle name="Финансовый 3 5" xfId="15524"/>
    <cellStyle name="Финансовый 3 6" xfId="15525"/>
    <cellStyle name="Финансовый 3 7" xfId="15526"/>
    <cellStyle name="Финансовый 3 8" xfId="15527"/>
    <cellStyle name="Финансовый 3 9" xfId="15528"/>
    <cellStyle name="Финансовый 3_INDEX.STATION.2012(v1.0)_" xfId="15529"/>
    <cellStyle name="Финансовый 4" xfId="15530"/>
    <cellStyle name="Финансовый 4 10" xfId="15531"/>
    <cellStyle name="Финансовый 4 11" xfId="15532"/>
    <cellStyle name="Финансовый 4 12" xfId="15533"/>
    <cellStyle name="Финансовый 4 13" xfId="15534"/>
    <cellStyle name="Финансовый 4 14" xfId="15535"/>
    <cellStyle name="Финансовый 4 14 2" xfId="15536"/>
    <cellStyle name="Финансовый 4 14 2 2" xfId="15537"/>
    <cellStyle name="Финансовый 4 14 3" xfId="15538"/>
    <cellStyle name="Финансовый 4 14 3 2" xfId="15539"/>
    <cellStyle name="Финансовый 4 14 4" xfId="15540"/>
    <cellStyle name="Финансовый 4 14_Карта сбора НВВ РЭ 1 полугодие" xfId="15541"/>
    <cellStyle name="Финансовый 4 15" xfId="15542"/>
    <cellStyle name="Финансовый 4 16" xfId="15543"/>
    <cellStyle name="Финансовый 4 16 2" xfId="15544"/>
    <cellStyle name="Финансовый 4 2" xfId="15545"/>
    <cellStyle name="Финансовый 4 2 2" xfId="15546"/>
    <cellStyle name="Финансовый 4 2_Карта сбора НВВ РЭ 1 полугодие" xfId="15547"/>
    <cellStyle name="Финансовый 4 3" xfId="15548"/>
    <cellStyle name="Финансовый 4 3 2" xfId="15549"/>
    <cellStyle name="Финансовый 4 3_Карта сбора НВВ РЭ 1 полугодие" xfId="15550"/>
    <cellStyle name="Финансовый 4 4" xfId="15551"/>
    <cellStyle name="Финансовый 4 5" xfId="15552"/>
    <cellStyle name="Финансовый 4 5 2" xfId="15553"/>
    <cellStyle name="Финансовый 4 5 2 2" xfId="15554"/>
    <cellStyle name="Финансовый 4 5 3" xfId="15555"/>
    <cellStyle name="Финансовый 4 5_Карта сбора НВВ РЭ 1 полугодие" xfId="15556"/>
    <cellStyle name="Финансовый 4 6" xfId="15557"/>
    <cellStyle name="Финансовый 4 6 2" xfId="15558"/>
    <cellStyle name="Финансовый 4 6 2 2" xfId="15559"/>
    <cellStyle name="Финансовый 4 6 2 2 2" xfId="15560"/>
    <cellStyle name="Финансовый 4 6 2 3" xfId="15561"/>
    <cellStyle name="Финансовый 4 6 3" xfId="15562"/>
    <cellStyle name="Финансовый 4 6 3 2" xfId="15563"/>
    <cellStyle name="Финансовый 4 6 3 2 2" xfId="15564"/>
    <cellStyle name="Финансовый 4 6 3 3" xfId="15565"/>
    <cellStyle name="Финансовый 4 6 4" xfId="15566"/>
    <cellStyle name="Финансовый 4 6 4 2" xfId="15567"/>
    <cellStyle name="Финансовый 4 6 5" xfId="15568"/>
    <cellStyle name="Финансовый 4 6_Карта сбора НВВ РЭ 1 полугодие" xfId="15569"/>
    <cellStyle name="Финансовый 4 7" xfId="15570"/>
    <cellStyle name="Финансовый 4 8" xfId="15571"/>
    <cellStyle name="Финансовый 4 9" xfId="15572"/>
    <cellStyle name="Финансовый 4_Карта сбора НВВ РЭ 1 полугодие" xfId="15573"/>
    <cellStyle name="Финансовый 5" xfId="15574"/>
    <cellStyle name="Финансовый 5 10" xfId="15575"/>
    <cellStyle name="Финансовый 5 11" xfId="15576"/>
    <cellStyle name="Финансовый 5 12" xfId="15577"/>
    <cellStyle name="Финансовый 5 13" xfId="15578"/>
    <cellStyle name="Финансовый 5 14" xfId="15579"/>
    <cellStyle name="Финансовый 5 14 2" xfId="15580"/>
    <cellStyle name="Финансовый 5 14_Карта сбора НВВ РЭ 1 полугодие" xfId="15581"/>
    <cellStyle name="Финансовый 5 15" xfId="15582"/>
    <cellStyle name="Финансовый 5 2" xfId="15583"/>
    <cellStyle name="Финансовый 5 2 2" xfId="15584"/>
    <cellStyle name="Финансовый 5 2_Карта сбора НВВ РЭ 1 полугодие" xfId="15585"/>
    <cellStyle name="Финансовый 5 3" xfId="15586"/>
    <cellStyle name="Финансовый 5 4" xfId="15587"/>
    <cellStyle name="Финансовый 5 5" xfId="15588"/>
    <cellStyle name="Финансовый 5 6" xfId="15589"/>
    <cellStyle name="Финансовый 5 7" xfId="15590"/>
    <cellStyle name="Финансовый 5 8" xfId="15591"/>
    <cellStyle name="Финансовый 5 9" xfId="15592"/>
    <cellStyle name="Финансовый 5_Карта сбора НВВ РЭ 1 полугодие" xfId="15593"/>
    <cellStyle name="Финансовый 6" xfId="15594"/>
    <cellStyle name="Финансовый 6 10" xfId="15595"/>
    <cellStyle name="Финансовый 6 11" xfId="15596"/>
    <cellStyle name="Финансовый 6 12" xfId="15597"/>
    <cellStyle name="Финансовый 6 13" xfId="16367"/>
    <cellStyle name="Финансовый 6 2" xfId="15598"/>
    <cellStyle name="Финансовый 6 2 2" xfId="15599"/>
    <cellStyle name="Финансовый 6 2 2 2" xfId="15600"/>
    <cellStyle name="Финансовый 6 2 2 2 2" xfId="15601"/>
    <cellStyle name="Финансовый 6 2 2 3" xfId="15602"/>
    <cellStyle name="Финансовый 6 2 2 3 2" xfId="15603"/>
    <cellStyle name="Финансовый 6 2 2 4" xfId="15604"/>
    <cellStyle name="Финансовый 6 2 2_Карта сбора НВВ РЭ 1 полугодие" xfId="15605"/>
    <cellStyle name="Финансовый 6 2 3" xfId="16368"/>
    <cellStyle name="Финансовый 6 2_Карта сбора НВВ РЭ 1 полугодие" xfId="15606"/>
    <cellStyle name="Финансовый 6 3" xfId="15607"/>
    <cellStyle name="Финансовый 6 3 2" xfId="16369"/>
    <cellStyle name="Финансовый 6 4" xfId="15608"/>
    <cellStyle name="Финансовый 6 4 2" xfId="15609"/>
    <cellStyle name="Финансовый 6 4_Карта сбора НВВ РЭ 1 полугодие" xfId="15610"/>
    <cellStyle name="Финансовый 6 5" xfId="15611"/>
    <cellStyle name="Финансовый 6 6" xfId="15612"/>
    <cellStyle name="Финансовый 6 7" xfId="15613"/>
    <cellStyle name="Финансовый 6 8" xfId="15614"/>
    <cellStyle name="Финансовый 6 9" xfId="15615"/>
    <cellStyle name="Финансовый 6_Карта сбора НВВ РЭ 1 полугодие" xfId="15616"/>
    <cellStyle name="Финансовый 7" xfId="15617"/>
    <cellStyle name="Финансовый 7 10" xfId="15618"/>
    <cellStyle name="Финансовый 7 11" xfId="15619"/>
    <cellStyle name="Финансовый 7 12" xfId="15620"/>
    <cellStyle name="Финансовый 7 2" xfId="15621"/>
    <cellStyle name="Финансовый 7 3" xfId="15622"/>
    <cellStyle name="Финансовый 7 4" xfId="15623"/>
    <cellStyle name="Финансовый 7 5" xfId="15624"/>
    <cellStyle name="Финансовый 7 6" xfId="15625"/>
    <cellStyle name="Финансовый 7 7" xfId="15626"/>
    <cellStyle name="Финансовый 7 8" xfId="15627"/>
    <cellStyle name="Финансовый 7 9" xfId="15628"/>
    <cellStyle name="Финансовый 7_Карта сбора НВВ РЭ 1 полугодие" xfId="15629"/>
    <cellStyle name="Финансовый 8" xfId="15630"/>
    <cellStyle name="Финансовый 8 10" xfId="15631"/>
    <cellStyle name="Финансовый 8 11" xfId="15632"/>
    <cellStyle name="Финансовый 8 12" xfId="15633"/>
    <cellStyle name="Финансовый 8 13" xfId="15634"/>
    <cellStyle name="Финансовый 8 13 2" xfId="15635"/>
    <cellStyle name="Финансовый 8 13 2 2" xfId="15636"/>
    <cellStyle name="Финансовый 8 13 3" xfId="15637"/>
    <cellStyle name="Финансовый 8 13 3 2" xfId="15638"/>
    <cellStyle name="Финансовый 8 13 4" xfId="15639"/>
    <cellStyle name="Финансовый 8 13_Карта сбора НВВ РЭ 1 полугодие" xfId="15640"/>
    <cellStyle name="Финансовый 8 2" xfId="15641"/>
    <cellStyle name="Финансовый 8 3" xfId="15642"/>
    <cellStyle name="Финансовый 8 4" xfId="15643"/>
    <cellStyle name="Финансовый 8 5" xfId="15644"/>
    <cellStyle name="Финансовый 8 6" xfId="15645"/>
    <cellStyle name="Финансовый 8 7" xfId="15646"/>
    <cellStyle name="Финансовый 8 8" xfId="15647"/>
    <cellStyle name="Финансовый 8 9" xfId="15648"/>
    <cellStyle name="Финансовый 8_Карта сбора НВВ РЭ 1 полугодие" xfId="15649"/>
    <cellStyle name="Финансовый 9" xfId="15650"/>
    <cellStyle name="Финансовый 9 10" xfId="15651"/>
    <cellStyle name="Финансовый 9 11" xfId="15652"/>
    <cellStyle name="Финансовый 9 12" xfId="15653"/>
    <cellStyle name="Финансовый 9 2" xfId="15654"/>
    <cellStyle name="Финансовый 9 3" xfId="15655"/>
    <cellStyle name="Финансовый 9 4" xfId="15656"/>
    <cellStyle name="Финансовый 9 5" xfId="15657"/>
    <cellStyle name="Финансовый 9 6" xfId="15658"/>
    <cellStyle name="Финансовый 9 7" xfId="15659"/>
    <cellStyle name="Финансовый 9 8" xfId="15660"/>
    <cellStyle name="Финансовый 9 9" xfId="15661"/>
    <cellStyle name="Финансовый 9_Карта сбора НВВ РЭ 1 полугодие" xfId="15662"/>
    <cellStyle name="Финансовый0[0]_FU_bal" xfId="15663"/>
    <cellStyle name="Формула" xfId="15664"/>
    <cellStyle name="Формула 10" xfId="15665"/>
    <cellStyle name="Формула 2" xfId="15666"/>
    <cellStyle name="Формула 2 2" xfId="15667"/>
    <cellStyle name="Формула 2_Карта сбора НВВ РЭ 1 полугодие" xfId="15668"/>
    <cellStyle name="Формула 3" xfId="15669"/>
    <cellStyle name="Формула 3 2" xfId="15670"/>
    <cellStyle name="Формула 3 2 2" xfId="15671"/>
    <cellStyle name="Формула 3 2 3" xfId="15672"/>
    <cellStyle name="Формула 3 2 4" xfId="15673"/>
    <cellStyle name="Формула 3 2_Карта сбора НВВ РЭ 1 полугодие" xfId="15674"/>
    <cellStyle name="Формула 3 3" xfId="15675"/>
    <cellStyle name="Формула 3 4" xfId="15676"/>
    <cellStyle name="Формула 3 5" xfId="15677"/>
    <cellStyle name="Формула 3_Карта сбора НВВ РЭ 1 полугодие" xfId="15678"/>
    <cellStyle name="Формула 4" xfId="15679"/>
    <cellStyle name="Формула 4 2" xfId="15680"/>
    <cellStyle name="Формула 4 2 2" xfId="15681"/>
    <cellStyle name="Формула 4 2_Карта сбора НВВ РЭ 1 полугодие" xfId="15682"/>
    <cellStyle name="Формула 4 3" xfId="15683"/>
    <cellStyle name="Формула 4 3 2" xfId="15684"/>
    <cellStyle name="Формула 4 3_Карта сбора НВВ РЭ 1 полугодие" xfId="15685"/>
    <cellStyle name="Формула 4 4" xfId="15686"/>
    <cellStyle name="Формула 4_Карта сбора НВВ РЭ 1 полугодие" xfId="15687"/>
    <cellStyle name="Формула 5" xfId="15688"/>
    <cellStyle name="Формула 6" xfId="15689"/>
    <cellStyle name="Формула 7" xfId="15690"/>
    <cellStyle name="Формула 8" xfId="15691"/>
    <cellStyle name="Формула 9" xfId="15692"/>
    <cellStyle name="Формула_5" xfId="15693"/>
    <cellStyle name="ФормулаВБ" xfId="15694"/>
    <cellStyle name="ФормулаВБ 2" xfId="15695"/>
    <cellStyle name="ФормулаВБ 2 2" xfId="15696"/>
    <cellStyle name="ФормулаВБ 2 2 2" xfId="15697"/>
    <cellStyle name="ФормулаВБ 2 2_Карта сбора НВВ РЭ 1 полугодие" xfId="15698"/>
    <cellStyle name="ФормулаВБ 2 3" xfId="15699"/>
    <cellStyle name="ФормулаВБ 2 3 2" xfId="15700"/>
    <cellStyle name="ФормулаВБ 2 3_Карта сбора НВВ РЭ 1 полугодие" xfId="15701"/>
    <cellStyle name="ФормулаВБ 2 4" xfId="15702"/>
    <cellStyle name="ФормулаВБ 2 4 2" xfId="15703"/>
    <cellStyle name="ФормулаВБ 2 4_Карта сбора НВВ РЭ 1 полугодие" xfId="15704"/>
    <cellStyle name="ФормулаВБ 2 5" xfId="15705"/>
    <cellStyle name="ФормулаВБ 2_Карта сбора НВВ РЭ 1 полугодие" xfId="15706"/>
    <cellStyle name="ФормулаВБ 3" xfId="15707"/>
    <cellStyle name="ФормулаВБ 3 2" xfId="15708"/>
    <cellStyle name="ФормулаВБ 3_Карта сбора НВВ РЭ 1 полугодие" xfId="15709"/>
    <cellStyle name="ФормулаВБ 4" xfId="15710"/>
    <cellStyle name="ФормулаВБ 4 2" xfId="15711"/>
    <cellStyle name="ФормулаВБ 4_Карта сбора НВВ РЭ 1 полугодие" xfId="15712"/>
    <cellStyle name="ФормулаВБ 5" xfId="15713"/>
    <cellStyle name="ФормулаВБ 5 2" xfId="15714"/>
    <cellStyle name="ФормулаВБ 5_Карта сбора НВВ РЭ 1 полугодие" xfId="15715"/>
    <cellStyle name="ФормулаВБ 6" xfId="15716"/>
    <cellStyle name="ФормулаВБ 6 2" xfId="15717"/>
    <cellStyle name="ФормулаВБ 6_Карта сбора НВВ РЭ 1 полугодие" xfId="15718"/>
    <cellStyle name="ФормулаВБ 7" xfId="15719"/>
    <cellStyle name="ФормулаВБ 7 2" xfId="15720"/>
    <cellStyle name="ФормулаВБ 7_Карта сбора НВВ РЭ 1 полугодие" xfId="15721"/>
    <cellStyle name="ФормулаВБ 8" xfId="15722"/>
    <cellStyle name="ФормулаВБ_Карта сбора НВВ РЭ 1 полугодие" xfId="15723"/>
    <cellStyle name="ФормулаНаКонтроль" xfId="15724"/>
    <cellStyle name="ФормулаНаКонтроль 2" xfId="15725"/>
    <cellStyle name="ФормулаНаКонтроль 2 2" xfId="15726"/>
    <cellStyle name="ФормулаНаКонтроль 2 2 2" xfId="15727"/>
    <cellStyle name="ФормулаНаКонтроль 2 2 2 2" xfId="15728"/>
    <cellStyle name="ФормулаНаКонтроль 2 2 2_Карта сбора НВВ РЭ 1 полугодие" xfId="15729"/>
    <cellStyle name="ФормулаНаКонтроль 2 2 3" xfId="15730"/>
    <cellStyle name="ФормулаНаКонтроль 2 2 3 2" xfId="15731"/>
    <cellStyle name="ФормулаНаКонтроль 2 2 3_Карта сбора НВВ РЭ 1 полугодие" xfId="15732"/>
    <cellStyle name="ФормулаНаКонтроль 2 2 4" xfId="15733"/>
    <cellStyle name="ФормулаНаКонтроль 2 2 5" xfId="15734"/>
    <cellStyle name="ФормулаНаКонтроль 2 2_Карта сбора НВВ РЭ 1 полугодие" xfId="15735"/>
    <cellStyle name="ФормулаНаКонтроль 2 3" xfId="15736"/>
    <cellStyle name="ФормулаНаКонтроль 2 3 2" xfId="15737"/>
    <cellStyle name="ФормулаНаКонтроль 2 3_Карта сбора НВВ РЭ 1 полугодие" xfId="15738"/>
    <cellStyle name="ФормулаНаКонтроль 2 4" xfId="15739"/>
    <cellStyle name="ФормулаНаКонтроль 2 4 2" xfId="15740"/>
    <cellStyle name="ФормулаНаКонтроль 2 4_Карта сбора НВВ РЭ 1 полугодие" xfId="15741"/>
    <cellStyle name="ФормулаНаКонтроль 2 5" xfId="15742"/>
    <cellStyle name="ФормулаНаКонтроль 2 6" xfId="15743"/>
    <cellStyle name="ФормулаНаКонтроль 2_Карта сбора НВВ РЭ 1 полугодие" xfId="15744"/>
    <cellStyle name="ФормулаНаКонтроль 3" xfId="15745"/>
    <cellStyle name="ФормулаНаКонтроль 3 2" xfId="15746"/>
    <cellStyle name="ФормулаНаКонтроль 3 3" xfId="15747"/>
    <cellStyle name="ФормулаНаКонтроль 3 4" xfId="15748"/>
    <cellStyle name="ФормулаНаКонтроль 3 5" xfId="15749"/>
    <cellStyle name="ФормулаНаКонтроль 3_Карта сбора НВВ РЭ 1 полугодие" xfId="15750"/>
    <cellStyle name="ФормулаНаКонтроль 4" xfId="15751"/>
    <cellStyle name="ФормулаНаКонтроль 4 2" xfId="15752"/>
    <cellStyle name="ФормулаНаКонтроль 4 3" xfId="15753"/>
    <cellStyle name="ФормулаНаКонтроль 4_Карта сбора НВВ РЭ 1 полугодие" xfId="15754"/>
    <cellStyle name="ФормулаНаКонтроль 5" xfId="15755"/>
    <cellStyle name="ФормулаНаКонтроль 5 2" xfId="15756"/>
    <cellStyle name="ФормулаНаКонтроль 5_Карта сбора НВВ РЭ 1 полугодие" xfId="15757"/>
    <cellStyle name="ФормулаНаКонтроль 6" xfId="15758"/>
    <cellStyle name="ФормулаНаКонтроль 6 2" xfId="15759"/>
    <cellStyle name="ФормулаНаКонтроль_GRES.2007.5" xfId="15760"/>
    <cellStyle name="Хороший 10" xfId="15761"/>
    <cellStyle name="Хороший 10 2" xfId="15762"/>
    <cellStyle name="Хороший 10_Карта сбора НВВ РЭ 1 полугодие" xfId="15763"/>
    <cellStyle name="Хороший 11" xfId="15764"/>
    <cellStyle name="Хороший 11 2" xfId="15765"/>
    <cellStyle name="Хороший 11_Карта сбора НВВ РЭ 1 полугодие" xfId="15766"/>
    <cellStyle name="Хороший 2" xfId="15767"/>
    <cellStyle name="Хороший 2 2" xfId="15768"/>
    <cellStyle name="Хороший 2 2 2" xfId="15769"/>
    <cellStyle name="Хороший 2 2 2 2" xfId="15770"/>
    <cellStyle name="Хороший 2 2 2_Карта сбора НВВ РЭ 1 полугодие" xfId="15771"/>
    <cellStyle name="Хороший 2 2 3" xfId="15772"/>
    <cellStyle name="Хороший 2 2_Карта сбора НВВ РЭ 1 полугодие" xfId="15773"/>
    <cellStyle name="Хороший 2 3" xfId="15774"/>
    <cellStyle name="Хороший 2 3 2" xfId="15775"/>
    <cellStyle name="Хороший 2 3 2 2" xfId="15776"/>
    <cellStyle name="Хороший 2 3 2_Карта сбора НВВ РЭ 1 полугодие" xfId="15777"/>
    <cellStyle name="Хороший 2 3 3" xfId="15778"/>
    <cellStyle name="Хороший 2 3_Карта сбора НВВ РЭ 1 полугодие" xfId="15779"/>
    <cellStyle name="Хороший 2 4" xfId="15780"/>
    <cellStyle name="Хороший 2 4 2" xfId="15781"/>
    <cellStyle name="Хороший 2 4_Карта сбора НВВ РЭ 1 полугодие" xfId="15782"/>
    <cellStyle name="Хороший 2 5" xfId="15783"/>
    <cellStyle name="Хороший 2 5 2" xfId="15784"/>
    <cellStyle name="Хороший 2 5_Карта сбора НВВ РЭ 1 полугодие" xfId="15785"/>
    <cellStyle name="Хороший 2 6" xfId="15786"/>
    <cellStyle name="Хороший 2 6 2" xfId="15787"/>
    <cellStyle name="Хороший 2 6_Карта сбора НВВ РЭ 1 полугодие" xfId="15788"/>
    <cellStyle name="Хороший 2 7" xfId="15789"/>
    <cellStyle name="Хороший 2_Карта сбора НВВ РЭ 1 полугодие" xfId="15790"/>
    <cellStyle name="Хороший 3" xfId="15791"/>
    <cellStyle name="Хороший 3 2" xfId="15792"/>
    <cellStyle name="Хороший 3 2 2" xfId="15793"/>
    <cellStyle name="Хороший 3 2_Карта сбора НВВ РЭ 1 полугодие" xfId="15794"/>
    <cellStyle name="Хороший 3 3" xfId="15795"/>
    <cellStyle name="Хороший 3_Карта сбора НВВ РЭ 1 полугодие" xfId="15796"/>
    <cellStyle name="Хороший 4" xfId="15797"/>
    <cellStyle name="Хороший 4 2" xfId="15798"/>
    <cellStyle name="Хороший 4 2 2" xfId="15799"/>
    <cellStyle name="Хороший 4 2_Карта сбора НВВ РЭ 1 полугодие" xfId="15800"/>
    <cellStyle name="Хороший 4 3" xfId="15801"/>
    <cellStyle name="Хороший 4_Карта сбора НВВ РЭ 1 полугодие" xfId="15802"/>
    <cellStyle name="Хороший 5" xfId="15803"/>
    <cellStyle name="Хороший 5 2" xfId="15804"/>
    <cellStyle name="Хороший 5 2 2" xfId="15805"/>
    <cellStyle name="Хороший 5 2_Карта сбора НВВ РЭ 1 полугодие" xfId="15806"/>
    <cellStyle name="Хороший 5 3" xfId="15807"/>
    <cellStyle name="Хороший 5_Карта сбора НВВ РЭ 1 полугодие" xfId="15808"/>
    <cellStyle name="Хороший 6" xfId="15809"/>
    <cellStyle name="Хороший 6 2" xfId="15810"/>
    <cellStyle name="Хороший 6 2 2" xfId="15811"/>
    <cellStyle name="Хороший 6 2_Карта сбора НВВ РЭ 1 полугодие" xfId="15812"/>
    <cellStyle name="Хороший 6 3" xfId="15813"/>
    <cellStyle name="Хороший 6_Карта сбора НВВ РЭ 1 полугодие" xfId="15814"/>
    <cellStyle name="Хороший 7" xfId="15815"/>
    <cellStyle name="Хороший 7 2" xfId="15816"/>
    <cellStyle name="Хороший 7 2 2" xfId="15817"/>
    <cellStyle name="Хороший 7 2_Карта сбора НВВ РЭ 1 полугодие" xfId="15818"/>
    <cellStyle name="Хороший 7 3" xfId="15819"/>
    <cellStyle name="Хороший 7_Карта сбора НВВ РЭ 1 полугодие" xfId="15820"/>
    <cellStyle name="Хороший 8" xfId="15821"/>
    <cellStyle name="Хороший 8 2" xfId="15822"/>
    <cellStyle name="Хороший 8 2 2" xfId="15823"/>
    <cellStyle name="Хороший 8 2_Карта сбора НВВ РЭ 1 полугодие" xfId="15824"/>
    <cellStyle name="Хороший 8 3" xfId="15825"/>
    <cellStyle name="Хороший 8_Карта сбора НВВ РЭ 1 полугодие" xfId="15826"/>
    <cellStyle name="Хороший 9" xfId="15827"/>
    <cellStyle name="Хороший 9 2" xfId="15828"/>
    <cellStyle name="Хороший 9 2 2" xfId="15829"/>
    <cellStyle name="Хороший 9 2_Карта сбора НВВ РЭ 1 полугодие" xfId="15830"/>
    <cellStyle name="Хороший 9 3" xfId="15831"/>
    <cellStyle name="Хороший 9_Карта сбора НВВ РЭ 1 полугодие" xfId="15832"/>
    <cellStyle name="Цена_продукта" xfId="15833"/>
    <cellStyle name="Цифры по центру с десятыми" xfId="15834"/>
    <cellStyle name="Цифры по центру с десятыми 2" xfId="15835"/>
    <cellStyle name="Цифры по центру с десятыми 2 2" xfId="15836"/>
    <cellStyle name="Цифры по центру с десятыми 2 2 2" xfId="15837"/>
    <cellStyle name="Цифры по центру с десятыми 2 2_Карта сбора НВВ РЭ 1 полугодие" xfId="15838"/>
    <cellStyle name="Цифры по центру с десятыми 2 3" xfId="15839"/>
    <cellStyle name="Цифры по центру с десятыми 2 3 2" xfId="15840"/>
    <cellStyle name="Цифры по центру с десятыми 2 3_Карта сбора НВВ РЭ 1 полугодие" xfId="15841"/>
    <cellStyle name="Цифры по центру с десятыми 2 4" xfId="15842"/>
    <cellStyle name="Цифры по центру с десятыми 2 5" xfId="15843"/>
    <cellStyle name="Цифры по центру с десятыми 2_Карта сбора НВВ РЭ 1 полугодие" xfId="15844"/>
    <cellStyle name="Цифры по центру с десятыми 3" xfId="15845"/>
    <cellStyle name="Цифры по центру с десятыми 3 2" xfId="15846"/>
    <cellStyle name="Цифры по центру с десятыми 3 2 2" xfId="15847"/>
    <cellStyle name="Цифры по центру с десятыми 3 2_Карта сбора НВВ РЭ 1 полугодие" xfId="15848"/>
    <cellStyle name="Цифры по центру с десятыми 3 3" xfId="15849"/>
    <cellStyle name="Цифры по центру с десятыми 3 3 2" xfId="15850"/>
    <cellStyle name="Цифры по центру с десятыми 3 3_Карта сбора НВВ РЭ 1 полугодие" xfId="15851"/>
    <cellStyle name="Цифры по центру с десятыми 3 4" xfId="15852"/>
    <cellStyle name="Цифры по центру с десятыми 3_Карта сбора НВВ РЭ 1 полугодие" xfId="15853"/>
    <cellStyle name="Цифры по центру с десятыми 4" xfId="15854"/>
    <cellStyle name="Цифры по центру с десятыми 4 2" xfId="15855"/>
    <cellStyle name="Цифры по центру с десятыми 4_Карта сбора НВВ РЭ 1 полугодие" xfId="15856"/>
    <cellStyle name="Цифры по центру с десятыми 5" xfId="15857"/>
    <cellStyle name="Цифры по центру с десятыми 5 2" xfId="15858"/>
    <cellStyle name="Цифры по центру с десятыми 5_Карта сбора НВВ РЭ 1 полугодие" xfId="15859"/>
    <cellStyle name="Цифры по центру с десятыми 6" xfId="15860"/>
    <cellStyle name="Цифры по центру с десятыми 7" xfId="15861"/>
    <cellStyle name="Цифры по центру с десятыми_Карта сбора НВВ РЭ 1 полугодие" xfId="15862"/>
    <cellStyle name="число" xfId="15863"/>
    <cellStyle name="Числовой" xfId="15864"/>
    <cellStyle name="Числовой 2" xfId="15865"/>
    <cellStyle name="Числовой 2 2" xfId="15866"/>
    <cellStyle name="Числовой 2 2 2" xfId="15867"/>
    <cellStyle name="Числовой 2 2 3" xfId="15868"/>
    <cellStyle name="Числовой 2 2 4" xfId="15869"/>
    <cellStyle name="Числовой 2 3" xfId="15870"/>
    <cellStyle name="Числовой 2 4" xfId="15871"/>
    <cellStyle name="Числовой 2 5" xfId="15872"/>
    <cellStyle name="Числовой 2 6" xfId="15873"/>
    <cellStyle name="Числовой 2 7" xfId="15874"/>
    <cellStyle name="Числовой 2_Карта сбора НВВ РЭ 1 полугодие" xfId="15875"/>
    <cellStyle name="Числовой 3" xfId="15876"/>
    <cellStyle name="Числовой 3 2" xfId="15877"/>
    <cellStyle name="Числовой 3 3" xfId="15878"/>
    <cellStyle name="Числовой 3 4" xfId="15879"/>
    <cellStyle name="Числовой 3 5" xfId="15880"/>
    <cellStyle name="Числовой 3_Карта сбора НВВ РЭ 1 полугодие" xfId="15881"/>
    <cellStyle name="Числовой 4" xfId="15882"/>
    <cellStyle name="Числовой 5" xfId="15883"/>
    <cellStyle name="Числовой 6" xfId="15884"/>
    <cellStyle name="Числовой 7" xfId="15885"/>
    <cellStyle name="Числовой_Карта сбора НВВ РЭ 1 полугодие" xfId="15886"/>
    <cellStyle name="Џђћ–…ќ’ќ›‰" xfId="15887"/>
    <cellStyle name="Џђћ–…ќ’ќ›‰ 2" xfId="15888"/>
    <cellStyle name="Џђћ–…ќ’ќ›‰ 2 2" xfId="15889"/>
    <cellStyle name="Џђћ–…ќ’ќ›‰ 2 3" xfId="15890"/>
    <cellStyle name="Џђћ–…ќ’ќ›‰ 2_Карта сбора НВВ РЭ 1 полугодие" xfId="15891"/>
    <cellStyle name="Џђћ–…ќ’ќ›‰ 3" xfId="15892"/>
    <cellStyle name="Џђћ–…ќ’ќ›‰ 4" xfId="15893"/>
    <cellStyle name="Џђћ–…ќ’ќ›‰ 5" xfId="16370"/>
    <cellStyle name="Џђћ–…ќ’ќ›‰_Карта сбора НВВ РЭ 1 полугодие" xfId="15894"/>
    <cellStyle name="Шапка" xfId="15895"/>
    <cellStyle name="Шапка 2" xfId="15896"/>
    <cellStyle name="Шапка таблицы" xfId="15897"/>
    <cellStyle name="Шапка таблицы 2" xfId="15898"/>
    <cellStyle name="Шапка таблицы 2 2" xfId="15899"/>
    <cellStyle name="Шапка таблицы 2 2 2" xfId="15900"/>
    <cellStyle name="Шапка таблицы 2 2 3" xfId="15901"/>
    <cellStyle name="Шапка таблицы 2 2 4" xfId="15902"/>
    <cellStyle name="Шапка таблицы 2 2 5" xfId="15903"/>
    <cellStyle name="Шапка таблицы 2 2_Карта сбора НВВ РЭ 1 полугодие" xfId="15904"/>
    <cellStyle name="Шапка таблицы 2 3" xfId="15905"/>
    <cellStyle name="Шапка таблицы 2 3 2" xfId="15906"/>
    <cellStyle name="Шапка таблицы 2 3_Карта сбора НВВ РЭ 1 полугодие" xfId="15907"/>
    <cellStyle name="Шапка таблицы 2 4" xfId="15908"/>
    <cellStyle name="Шапка таблицы 2 5" xfId="15909"/>
    <cellStyle name="Шапка таблицы 2 6" xfId="15910"/>
    <cellStyle name="Шапка таблицы 2_Карта сбора НВВ РЭ 1 полугодие" xfId="15911"/>
    <cellStyle name="Шапка таблицы 3" xfId="15912"/>
    <cellStyle name="Шапка таблицы 3 2" xfId="15913"/>
    <cellStyle name="Шапка таблицы 3 2 2" xfId="15914"/>
    <cellStyle name="Шапка таблицы 3 2 3" xfId="15915"/>
    <cellStyle name="Шапка таблицы 3 2 4" xfId="15916"/>
    <cellStyle name="Шапка таблицы 3 2 5" xfId="15917"/>
    <cellStyle name="Шапка таблицы 3 2_Карта сбора НВВ РЭ 1 полугодие" xfId="15918"/>
    <cellStyle name="Шапка таблицы 3 3" xfId="15919"/>
    <cellStyle name="Шапка таблицы 3 3 2" xfId="15920"/>
    <cellStyle name="Шапка таблицы 3 3_Карта сбора НВВ РЭ 1 полугодие" xfId="15921"/>
    <cellStyle name="Шапка таблицы 3 4" xfId="15922"/>
    <cellStyle name="Шапка таблицы 3 5" xfId="15923"/>
    <cellStyle name="Шапка таблицы 3 6" xfId="15924"/>
    <cellStyle name="Шапка таблицы 3 7" xfId="15925"/>
    <cellStyle name="Шапка таблицы 3_Карта сбора НВВ РЭ 1 полугодие" xfId="15926"/>
    <cellStyle name="Шапка таблицы 4" xfId="15927"/>
    <cellStyle name="Шапка таблицы 4 2" xfId="15928"/>
    <cellStyle name="Шапка таблицы 4 3" xfId="15929"/>
    <cellStyle name="Шапка таблицы 4 4" xfId="15930"/>
    <cellStyle name="Шапка таблицы 4 5" xfId="15931"/>
    <cellStyle name="Шапка таблицы 4_Карта сбора НВВ РЭ 1 полугодие" xfId="15932"/>
    <cellStyle name="Шапка таблицы 5" xfId="15933"/>
    <cellStyle name="Шапка таблицы 5 2" xfId="15934"/>
    <cellStyle name="Шапка таблицы 5 3" xfId="15935"/>
    <cellStyle name="Шапка таблицы 5_Карта сбора НВВ РЭ 1 полугодие" xfId="15936"/>
    <cellStyle name="Шапка таблицы 6" xfId="15937"/>
    <cellStyle name="Шапка таблицы 7" xfId="15938"/>
    <cellStyle name="Шапка таблицы 8" xfId="15939"/>
    <cellStyle name="Шапка таблицы 9" xfId="15940"/>
    <cellStyle name="Шапка таблицы_Карта сбора НВВ РЭ 1 полугодие" xfId="15941"/>
    <cellStyle name="Шапка_4DNS.UPDATE.EXAMPLE" xfId="15942"/>
    <cellStyle name="ШАУ" xfId="15943"/>
    <cellStyle name="ШАУ 2" xfId="15944"/>
    <cellStyle name="ШАУ 2 2" xfId="15945"/>
    <cellStyle name="ШАУ 2_Карта сбора НВВ РЭ 1 полугодие" xfId="15946"/>
    <cellStyle name="ШАУ 3" xfId="15947"/>
    <cellStyle name="ШАУ 3 2" xfId="15948"/>
    <cellStyle name="ШАУ 3_Карта сбора НВВ РЭ 1 полугодие" xfId="15949"/>
    <cellStyle name="ШАУ 4" xfId="15950"/>
    <cellStyle name="ШАУ_Карта сбора НВВ РЭ 1 полугодие" xfId="15951"/>
    <cellStyle name="標準_PL-CF sheet" xfId="15952"/>
    <cellStyle name="㼿" xfId="15953"/>
    <cellStyle name="㼿 2" xfId="15954"/>
    <cellStyle name="㼿 2 2" xfId="15955"/>
    <cellStyle name="㼿 2 2 2" xfId="15956"/>
    <cellStyle name="㼿 2 2_Карта сбора НВВ РЭ 1 полугодие" xfId="15957"/>
    <cellStyle name="㼿 2 3" xfId="15958"/>
    <cellStyle name="㼿 2_Карта сбора НВВ РЭ 1 полугодие" xfId="15959"/>
    <cellStyle name="㼿 3" xfId="15960"/>
    <cellStyle name="㼿 3 2" xfId="15961"/>
    <cellStyle name="㼿 3_Карта сбора НВВ РЭ 1 полугодие" xfId="15962"/>
    <cellStyle name="㼿 4" xfId="15963"/>
    <cellStyle name="㼿?" xfId="15964"/>
    <cellStyle name="㼿? 2" xfId="15965"/>
    <cellStyle name="㼿?_Карта сбора НВВ РЭ 1 полугодие" xfId="15966"/>
    <cellStyle name="㼿_Карта сбора НВВ РЭ 1 полугодие" xfId="15967"/>
    <cellStyle name="㼿㼿" xfId="15968"/>
    <cellStyle name="㼿㼿 2" xfId="15969"/>
    <cellStyle name="㼿㼿?" xfId="15970"/>
    <cellStyle name="㼿㼿? 2" xfId="15971"/>
    <cellStyle name="㼿㼿? 2 2" xfId="15972"/>
    <cellStyle name="㼿㼿? 2 2 2" xfId="15973"/>
    <cellStyle name="㼿㼿? 2 2_Карта сбора НВВ РЭ 1 полугодие" xfId="15974"/>
    <cellStyle name="㼿㼿? 2 3" xfId="15975"/>
    <cellStyle name="㼿㼿? 2_Карта сбора НВВ РЭ 1 полугодие" xfId="15976"/>
    <cellStyle name="㼿㼿? 3" xfId="15977"/>
    <cellStyle name="㼿㼿? 3 2" xfId="15978"/>
    <cellStyle name="㼿㼿? 3_Карта сбора НВВ РЭ 1 полугодие" xfId="15979"/>
    <cellStyle name="㼿㼿? 4" xfId="15980"/>
    <cellStyle name="㼿㼿?_Карта сбора НВВ РЭ 1 полугодие" xfId="15981"/>
    <cellStyle name="㼿㼿_Карта сбора НВВ РЭ 1 полугодие" xfId="15982"/>
    <cellStyle name="㼿㼿㼿" xfId="15983"/>
    <cellStyle name="㼿㼿㼿 2" xfId="15984"/>
    <cellStyle name="㼿㼿㼿?" xfId="15985"/>
    <cellStyle name="㼿㼿㼿? 2" xfId="15986"/>
    <cellStyle name="㼿㼿㼿?_Карта сбора НВВ РЭ 1 полугодие" xfId="15987"/>
    <cellStyle name="㼿㼿㼿_Карта сбора НВВ РЭ 1 полугодие" xfId="15988"/>
    <cellStyle name="㼿㼿㼿㼿" xfId="15989"/>
    <cellStyle name="㼿㼿㼿㼿 2" xfId="15990"/>
    <cellStyle name="㼿㼿㼿㼿?" xfId="15991"/>
    <cellStyle name="㼿㼿㼿㼿? 2" xfId="15992"/>
    <cellStyle name="㼿㼿㼿㼿? 2 2" xfId="15993"/>
    <cellStyle name="㼿㼿㼿㼿? 3" xfId="15994"/>
    <cellStyle name="㼿㼿㼿㼿?_Карта сбора НВВ РЭ 1 полугодие" xfId="15995"/>
    <cellStyle name="㼿㼿㼿㼿_Карта сбора НВВ РЭ 1 полугодие" xfId="15996"/>
    <cellStyle name="㼿㼿㼿㼿㼿" xfId="15997"/>
    <cellStyle name="㼿㼿㼿㼿㼿 2" xfId="15998"/>
    <cellStyle name="㼿㼿㼿㼿㼿_Карта сбора НВВ РЭ 1 полугодие" xfId="15999"/>
    <cellStyle name="䁺_x0001_" xfId="16000"/>
    <cellStyle name="䁺_x0001_ 2" xfId="16001"/>
    <cellStyle name="䁺_x0001__Карта сбора НВВ РЭ 1 полугодие" xfId="1600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38" Type="http://schemas.openxmlformats.org/officeDocument/2006/relationships/externalLink" Target="externalLinks/externalLink133.xml"/><Relationship Id="rId16" Type="http://schemas.openxmlformats.org/officeDocument/2006/relationships/externalLink" Target="externalLinks/externalLink1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28" Type="http://schemas.openxmlformats.org/officeDocument/2006/relationships/externalLink" Target="externalLinks/externalLink12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18" Type="http://schemas.openxmlformats.org/officeDocument/2006/relationships/externalLink" Target="externalLinks/externalLink113.xml"/><Relationship Id="rId134" Type="http://schemas.openxmlformats.org/officeDocument/2006/relationships/externalLink" Target="externalLinks/externalLink129.xml"/><Relationship Id="rId139" Type="http://schemas.openxmlformats.org/officeDocument/2006/relationships/theme" Target="theme/theme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116" Type="http://schemas.openxmlformats.org/officeDocument/2006/relationships/externalLink" Target="externalLinks/externalLink111.xml"/><Relationship Id="rId124" Type="http://schemas.openxmlformats.org/officeDocument/2006/relationships/externalLink" Target="externalLinks/externalLink119.xml"/><Relationship Id="rId129" Type="http://schemas.openxmlformats.org/officeDocument/2006/relationships/externalLink" Target="externalLinks/externalLink124.xml"/><Relationship Id="rId137" Type="http://schemas.openxmlformats.org/officeDocument/2006/relationships/externalLink" Target="externalLinks/externalLink13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14" Type="http://schemas.openxmlformats.org/officeDocument/2006/relationships/externalLink" Target="externalLinks/externalLink109.xml"/><Relationship Id="rId119" Type="http://schemas.openxmlformats.org/officeDocument/2006/relationships/externalLink" Target="externalLinks/externalLink114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30" Type="http://schemas.openxmlformats.org/officeDocument/2006/relationships/externalLink" Target="externalLinks/externalLink125.xml"/><Relationship Id="rId135" Type="http://schemas.openxmlformats.org/officeDocument/2006/relationships/externalLink" Target="externalLinks/externalLink13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externalLink" Target="externalLinks/externalLink120.xml"/><Relationship Id="rId141" Type="http://schemas.openxmlformats.org/officeDocument/2006/relationships/sharedStrings" Target="sharedStrings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131" Type="http://schemas.openxmlformats.org/officeDocument/2006/relationships/externalLink" Target="externalLinks/externalLink126.xml"/><Relationship Id="rId136" Type="http://schemas.openxmlformats.org/officeDocument/2006/relationships/externalLink" Target="externalLinks/externalLink131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Khazov_IN\&#1056;&#1072;&#1073;&#1086;&#1095;&#1080;&#1081;%20&#1089;&#1090;&#1086;&#1083;\&#1055;&#1047;%20&#1087;&#1086;%20&#1084;&#1077;&#1090;&#1086;&#1076;&#1091;%20&#1088;&#1077;&#1075;&#1091;&#1083;&#1080;&#1088;&#1086;&#1074;&#1072;&#1085;&#1080;&#1103;\&#1055;&#1088;&#1077;&#1076;&#1089;&#1090;&#1072;&#1074;&#1083;&#1077;&#1085;&#1086;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lepikov_yg/Local%20Settings/Temporary%20Internet%20Files/Content.Outlook/2UMNX8RJ/Information%20blok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6.08\TEPLO.PREDEL.0911.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06.08\TEPLO.PREDEL.0911.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Yudina\&#1056;&#1072;&#1073;&#1086;&#1095;&#1080;&#1081;%20&#1089;&#1090;&#1086;&#1083;\&#1050;&#1054;&#1058;&#1045;&#1051;%202009\&#1050;&#1054;&#1058;&#1045;&#1051;%202009\OREP.SZPR.2009%20(2009%20year)%20&#1087;&#1086;%20&#1084;&#1077;&#1090;&#1086;&#1076;-&#1087;&#1077;&#1088;&#1077;&#1073;&#1088;&#1086;&#1089;%20(&#1057;&#1090;&#1077;&#1087;&#1072;&#1085;&#1095;)%20&#1085;&#1086;&#1074;.&#1073;&#1072;&#1083;&#1072;&#1085;&#1089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050809_110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&#1041;&#1102;&#1076;&#1078;&#1077;&#1090;&#1080;&#1088;&#1086;&#1074;&#1072;&#1085;&#1080;&#1077;\&#1069;&#1057;&#1050;\&#1043;&#1086;&#1090;&#1086;&#1074;&#1099;&#1077;%20&#1092;&#1086;&#1088;&#1084;&#1072;&#1090;&#1099;\&#1041;&#1102;&#1076;&#1078;&#1077;&#1090;&#1085;&#1099;&#1077;%20&#1092;&#1086;&#1088;&#1084;&#1099;.&#1056;&#1072;&#1089;&#1093;&#1086;&#1076;&#1099;%20v.3.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Titova_TV\Local%20Settings\Temporary%20Internet%20Files\OLKBB\&#1055;&#1088;&#1080;&#1083;&#1086;&#1078;&#1077;&#1085;&#1080;&#1077;%204%20&#1041;&#1102;&#1076;&#1078;&#1077;&#1090;&#1085;&#1099;&#1077;%20&#1092;&#1086;&#1088;&#1084;&#1099;.&#1056;&#1072;&#1089;&#1093;&#1086;&#1076;&#1099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&#1052;&#1086;&#1080;%20&#1076;&#1086;&#1082;&#1091;&#1084;&#1077;&#1085;&#1090;&#1099;\&#1073;&#1072;&#1083;&#1072;&#1085;&#1089;%20&#1087;&#1090;&#1075;&#1082;%20&#1085;&#1072;%202005&#1075;.%20&#1085;&#1077;&#1076;&#1086;&#1076;.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-PL\NBPL\_FE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44;&#1077;&#1087;&#1072;&#1088;&#1090;&#1072;&#1084;&#1077;&#1085;&#1090;&#1099;\&#1044;&#1077;&#1087;&#1072;&#1088;&#1090;&#1072;&#1084;&#1077;&#1085;&#1090;%20&#1090;&#1072;&#1088;&#1080;&#1092;&#1086;&#1086;&#1073;&#1088;&#1072;&#1079;&#1086;&#1074;&#1072;&#1085;&#1080;&#1103;\2010\26-05%20&#1058;&#1041;&#1056;%20&#1085;&#1072;%20&#1091;&#1089;&#1083;&#1091;&#1075;&#1080;%20&#1087;&#1086;%20&#1087;&#1077;&#1088;&#1077;&#1076;&#1072;&#1095;&#1077;%20&#1101;&#1101;\&#1056;&#1077;&#1096;&#1077;&#1085;&#1080;&#1103;%20&#1056;&#1069;&#1050;\&#1058;&#1074;&#1077;&#1088;&#1100;\&#1058;&#1074;&#1077;&#1088;&#1100;_&#1056;&#1058;-&#1087;&#1077;&#1088;&#1077;&#1076;&#1072;&#1095;&#1072;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Titova_TV\Local%20Settings\Temporary%20Internet%20Files\OLKBB\&#1055;&#1088;&#1080;&#1083;&#1086;&#1078;&#1077;&#1085;&#1080;&#1077;%206%20&#1041;&#1102;&#1076;&#1078;&#1077;&#1090;&#1085;&#1099;&#1077;%20&#1092;&#1086;&#1088;&#1084;&#1099;.&#1060;&#1080;&#1085;&#1041;&#1102;&#1076;&#1078;&#1077;&#1090;&#1099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BC/1_client/MRSK/01.Working%20papers/02.&#1052;&#1077;&#1090;&#1086;&#1076;&#1086;&#1083;&#1086;&#1075;&#1080;&#1103;/&#1069;&#1090;&#1072;&#1087;%202.2/01.%20&#1064;&#1072;&#1073;&#1083;&#1086;&#1085;%20&#1041;&#1055;%20&#1044;&#1047;&#1054;/&#1052;&#1086;&#1076;&#1091;&#1083;&#1100;%20&#1076;&#1086;&#1087;.%20&#1092;&#1086;&#1088;&#1084;%20&#1082;%20&#1041;&#1055;/&#1044;&#1086;&#1087;&#1086;&#1083;&#1085;&#1080;&#1090;&#1077;&#1083;&#1100;&#1085;&#1099;&#1077;%20&#1092;&#1086;&#1088;&#1084;&#1099;/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Klepikov_YG\&#1052;&#1086;&#1080;%20&#1076;&#1086;&#1082;&#1091;&#1084;&#1077;&#1085;&#1090;&#1099;\Downloads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2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310709_102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57;&#1080;&#1073;&#1080;&#1088;&#1100;/For%20Bezik%20&#1057;&#1090;&#1088;&#1072;&#1090;&#1077;&#1075;-1130-&#1080;&#1102;&#1083;&#110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310709_102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8;&#1072;&#1088;&#1080;&#1092;&#1099;%202010\&#1053;&#1042;&#1042;%20&#1074;&#1089;&#1077;&#1093;%20&#1086;&#1088;&#1075;&#1072;&#1085;&#1080;&#1079;&#1072;&#1094;&#1080;&#1081;%202008&#1092;-2009&#1092;-2010&#1092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le/le/Resource/ESK/2.%20&#1044;&#1086;&#1082;&#1091;&#1084;&#1077;&#1085;&#1090;&#1099;%20&#1086;&#1073;&#1097;&#1077;&#1075;&#1086;%20&#1076;&#1086;&#1089;&#1090;&#1091;&#1087;&#1072;/1.%20&#1044;&#1083;&#1103;%20&#1086;&#1073;&#1084;&#1077;&#1085;&#1072;/&#1040;&#1056;&#1052;%20&#1090;&#1072;&#1088;&#1080;&#1092;&#1099;%202007/&#1040;&#1056;&#1052;%20&#1090;&#1072;&#1088;&#1080;&#1092;&#1099;.2007(&#1051;&#1077;&#1085;.&#1086;&#1073;&#1083;).1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42;&#1086;&#1083;&#1075;&#1072;/For%20Bezik%20&#1057;&#1090;&#1088;&#1072;&#1090;&#1077;&#1075;-1130-&#1080;&#1102;&#1083;&#1100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udnevaoa/&#1056;&#1072;&#1073;&#1086;&#1095;&#1080;&#1081;%20&#1089;&#1090;&#1086;&#1083;/&#1056;&#1072;&#1089;&#1095;&#1077;&#1090;&#1099;%20&#1087;&#1086;%20&#1082;&#1086;&#1084;&#1087;&#1077;&#1085;&#1089;&#1072;&#1094;&#1080;&#1080;%20&#1074;&#1099;&#1087;&#1072;&#1076;&#1072;&#1102;&#1097;&#1080;&#1093;%20&#1086;&#1090;%20&#1055;&#1052;/&#1056;&#1072;&#1089;&#1095;&#1077;&#1090;&#1099;%20&#1087;&#1086;%20&#1056;&#1086;&#1089;&#1090;&#1086;&#1074;&#1091;%20&#1087;&#1086;&#1076;%20&#1084;&#1072;&#1082;&#1089;&#1080;&#1084;&#1091;&#1084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udnevaoa/&#1056;&#1072;&#1073;&#1086;&#1095;&#1080;&#1081;%20&#1089;&#1090;&#1086;&#1083;/&#1050;&#1086;&#1087;&#1080;&#1103;%20&#1056;&#1072;&#1089;&#1095;&#1077;&#1090;%20&#1056;&#1069;%202014%20&#1053;&#1042;&#1042;%20(2)%20(5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Users-&#1050;&#1086;&#1088;&#1089;&#1089;&#1080;&#1089;\Documents%20and%20Settings\Ivanenko_OL\Local%20Settings\Temporary%20Internet%20Files\OLK4D\QT_2007_March_Russia_MRSK-1_2007_v2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44;&#1077;&#1087;&#1072;&#1088;&#1090;&#1072;&#1084;&#1077;&#1085;&#1090;&#1099;\&#1044;&#1077;&#1087;&#1072;&#1088;&#1090;&#1072;&#1084;&#1077;&#1085;&#1090;%20&#1090;&#1072;&#1088;&#1080;&#1092;&#1086;&#1086;&#1073;&#1088;&#1072;&#1079;&#1086;&#1074;&#1072;&#1085;&#1080;&#1103;\2010\26-15%20&#1044;&#1086;&#1082;&#1091;&#1084;&#1077;&#1085;&#1090;&#1099;%20&#1087;&#1086;%20&#1084;&#1077;&#1090;&#1086;&#1076;&#1080;&#1082;&#1077;%20RAB%20(&#1074;%20&#1090;.&#1095;.%20&#1088;&#1072;&#1089;&#1095;&#1077;&#1090;&#1099;,%20&#1080;&#1085;&#1092;&#1086;&#1088;&#1084;&#1072;&#1094;&#1080;&#1103;%20&#1076;&#1083;&#1103;%20&#1061;&#1052;&#1056;&#1057;&#1050;)\RAB%20c%2001%2001%2011\&#1057;&#1084;&#1086;&#1083;&#1077;&#1085;&#1089;&#1082;\&#1084;&#1086;&#1076;&#1077;&#1083;&#1100;%20&#1056;&#1069;&#1050;%20&#1074;%20&#1060;&#1057;&#1058;\12.10.10%20&#1084;&#1086;&#1076;&#1077;&#1083;&#1100;%20&#1056;&#1040;&#1041;%20&#1074;%20&#1060;&#1057;&#1058;%20(&#1057;%20&#1044;&#1054;&#1055;%20&#1048;&#1053;&#1060;&#1054;&#1056;&#1052;&#1040;&#1062;&#1048;&#1045;&#1049;)_&#1085;&#1072;&#1087;&#1088;&#1072;&#1074;.%20&#1074;%20&#1092;&#1089;&#109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70;&#1076;&#1080;&#1085;&#1072;\RAB\&#1060;&#1086;&#1088;&#1084;&#1099;%20&#1087;&#1086;%20RAB%20&#1089;%20&#1080;&#1079;&#1084;%20&#1073;&#1077;&#1079;%20&#1088;&#1072;&#1089;&#1095;&#1077;&#1090;&#1082;&#108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&#1040;&#1076;&#1084;&#1080;&#1085;&#1080;&#1089;&#1090;&#1088;&#1072;&#1090;&#1086;&#1088;\&#1056;&#1072;&#1073;&#1086;&#1095;&#1080;&#1081;%20&#1089;&#1090;&#1086;&#1083;\&#1057;&#1087;&#1088;&#1072;&#1074;&#1082;&#1080;%20&#1080;%20&#1058;&#1072;&#1088;&#1080;&#1092;%20&#1087;&#1086;&#1082;&#1091;&#1087;&#1082;&#1080;\&#1057;&#1087;&#1088;&#1072;&#1074;&#1082;&#1072;%20&#1076;&#1083;&#1103;%20&#1088;&#1077;&#1075;&#1080;&#1086;&#1085;&#1086;&#1074;%20ver6_3&#1053;&#1086;&#1088;&#1084;&#1072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60;&#1054;&#1056;&#1069;&#1052;\DOCUME~1\YARYAB~1\LOCALS~1\Temp\notes6030C8\~193966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5;&#1080;&#1090;&#1086;&#1088;&#1080;&#1085;&#1075;%202010/&#1045;&#1055;-1_12/PREDEL.ELEC.2010v1.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TEPLO.PREDEL.2010_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&#1050;&#1083;&#1077;&#1087;&#1080;&#1082;&#1086;&#1074;\&#1054;&#1041;&#1065;&#1040;&#1071;\2009%20&#1075;&#1086;&#1076;\&#1054;&#1090;&#1095;&#1077;&#1090;%20&#1041;&#1055;%20&#1092;&#1080;&#1083;&#1080;&#1072;&#1083;%20&#1079;&#1072;%204%20&#1082;&#1074;&#1072;&#1088;&#1090;&#1072;&#1083;%202009&#1075;\&#1058;&#1072;&#1084;&#1073;&#1086;&#1074;&#1101;&#1085;&#1077;&#1088;&#1075;&#1086;\&#1054;&#1041;&#1055;%20&#1079;&#1072;%204&#1082;&#1074;_&#1058;&#1072;&#1084;&#1073;_140410_165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user/LOCALS~1/Temp/bat/ARM_BP_RSK_V10_0_fin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60;&#1054;&#1056;&#1069;&#1052;\Users\macbook\Downloads\&#1071;&#1088;&#1086;&#1089;&#1083;&#1072;&#1074;&#1089;&#1082;&#1072;&#1103;%20&#1086;&#1073;&#1083;&#1072;&#1089;&#1090;&#1100;%20&#1092;&#1072;&#1082;&#1090;&#1086;&#1088;&#1085;&#1099;&#1081;%20&#1072;&#1085;&#1072;&#1083;&#1080;&#1079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ankstyanov_YN\&#1056;&#1072;&#1073;&#1086;&#1095;&#1080;&#1081;%20&#1089;&#1090;&#1086;&#1083;\&#1064;&#1054;&#1042;\&#1060;&#1057;&#1058;%20&#1074;&#1072;&#1088;&#1080;&#1072;&#1085;&#1090;&#1099;%20&#1042;&#1053;1\&#1088;&#1072;&#1089;&#1095;&#1077;&#1090;%20&#1056;&#1086;&#1089;&#1089;&#1077;&#1090;&#1080;\LIPETSK_%20PREDEL.PEREDACHA.M2013(v2.2)(1)!!!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shenkoea/AppData/Local/Microsoft/Windows/Temporary%20Internet%20Files/Content.Outlook/TLZL6PLF/&#1060;&#1086;&#1088;&#1084;&#1072;_2.25_-_&#1058;&#1072;&#1088;&#1080;&#1092;&#1085;&#1072;&#1103;_&#1084;&#1086;&#1076;&#1077;&#1083;&#1100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60;&#1054;&#1056;&#1069;&#1052;\DOCUME~1\9335~1\LOCALS~1\Temp\bat\proverk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&#1042;&#1099;&#1085;&#1077;&#1089;&#1077;&#1085;&#1086;%20&#1089;&#1089;&#1099;&#1083;&#1082;&#1086;&#1081;%20&#1085;&#1072;%20&#1088;&#1072;&#1073;&#1086;&#1095;&#1080;&#1081;%20&#1089;&#1090;&#1086;&#1083;\&#1042;%20&#1088;&#1072;&#1073;&#1086;&#1090;&#1077;\&#1087;&#1086;%20RAB\RAB_&#1042;&#1040;&#1046;&#1053;&#1054;_&#1044;&#1051;&#1071;%20&#1044;&#1054;&#1057;&#1058;&#1059;&#1055;&#1040;\&#1055;&#1077;&#1088;&#1077;&#1093;&#1086;&#1076;%20&#1082;%20RAB%20%20c%202011\&#1052;&#1072;&#1090;&#1077;&#1088;&#1080;&#1072;&#1083;&#1099;_&#1057;&#1086;&#1075;&#1083;&#1072;&#1089;&#1086;&#1074;&#1072;&#1085;&#1080;&#1077;\&#1051;&#1080;&#1089;&#1090;&#1099;_&#1101;&#1083;&#1077;&#1082;&#1090;&#1088;\&#1062;&#1080;&#1055;\Documents%20and%20Settings\vgrishanov\&#1056;&#1072;&#1073;&#1086;&#1095;&#1080;&#1081;%20&#1089;&#1090;&#1086;&#1083;\proverk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5;&#1080;&#1090;&#1086;&#1088;&#1080;&#1085;&#1075;%202010\&#1045;&#1055;-1_12\PREDEL.ELEC.2010v1.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55;&#1088;&#1086;&#1088;&#1086;&#1082;&#1086;&#1074;&#1072;&#1070;&#1052;/111/&#1041;&#1072;&#1083;&#1072;&#1085;&#1089;/&#1055;&#1083;&#1072;&#1085;.&#1073;&#1072;&#1083;&#1072;&#1085;&#1089;/2010/&#1058;&#1072;&#1088;&#1080;&#1092;&#1099;/&#1060;&#1086;&#1088;&#1084;&#1072;%20&#1055;1.30/&#1060;&#1086;&#1088;&#1084;&#1099;_&#1076;&#1083;&#1103;_&#1090;&#1072;&#1088;&#1080;&#1092;&#1086;&#1074;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&#1087;&#1088;&#1086;&#1088;&#1086;&#1082;&#1086;&#1074;&#1072;&#1102;&#1084;\111\&#1041;&#1072;&#1083;&#1072;&#1085;&#1089;\&#1055;&#1083;&#1072;&#1085;.&#1073;&#1072;&#1083;&#1072;&#1085;&#1089;\2011\&#1090;&#1072;&#1088;&#1080;&#1092;&#1099;\&#1086;&#1090;%20&#1052;&#1056;&#1057;&#1050;\2010\&#1058;&#1072;&#1088;&#1080;&#1092;&#1099;\&#1060;&#1086;&#1088;&#1084;&#1072;%20&#1055;1.30\&#1060;&#1086;&#1088;&#1084;&#1099;_&#1076;&#1083;&#1103;_&#1090;&#1072;&#1088;&#1080;&#1092;&#1086;&#1074;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&#1042;&#1099;&#1085;&#1077;&#1089;&#1077;&#1085;&#1086;%20&#1089;&#1089;&#1099;&#1083;&#1082;&#1086;&#1081;%20&#1085;&#1072;%20&#1088;&#1072;&#1073;&#1086;&#1095;&#1080;&#1081;%20&#1089;&#1090;&#1086;&#1083;\&#1042;%20&#1088;&#1072;&#1073;&#1086;&#1090;&#1077;\&#1087;&#1086;%20RAB\RAB_&#1042;&#1040;&#1046;&#1053;&#1054;_&#1044;&#1051;&#1071;%20&#1044;&#1054;&#1057;&#1058;&#1059;&#1055;&#1040;\&#1055;&#1077;&#1088;&#1077;&#1093;&#1086;&#1076;%20&#1082;%20RAB%20%20c%202011\&#1052;&#1072;&#1090;&#1077;&#1088;&#1080;&#1072;&#1083;&#1099;_&#1057;&#1086;&#1075;&#1083;&#1072;&#1089;&#1086;&#1074;&#1072;&#1085;&#1080;&#1077;\&#1051;&#1080;&#1089;&#1090;&#1099;_&#1101;&#1083;&#1077;&#1082;&#1090;&#1088;\&#1062;&#1080;&#1055;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users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&#1099;%202010/&#1053;&#1042;&#1042;%20&#1074;&#1089;&#1077;&#1093;%20&#1086;&#1088;&#1075;&#1072;&#1085;&#1080;&#1079;&#1072;&#1094;&#1080;&#1081;%202008&#1092;-2009&#1092;-2010&#109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@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udina_ek\Local%20Settings\Temporary%20Internet%20Files\OLKAA\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55;&#1077;&#1088;&#1077;&#1076;&#1072;&#1095;&#1072;%20&#1101;&#1083;_&#1101;&#1085;/PEREDACHA.2014(v1.0.2)%20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Users-&#1050;&#1086;&#1088;&#1089;&#1089;&#1080;&#1089;\Documents%20and%20Settings\Nakonechnaya_GN\&#1056;&#1072;&#1073;&#1086;&#1095;&#1080;&#1081;%20&#1089;&#1090;&#1086;&#1083;\&#1048;&#1089;&#1090;&#1086;&#1095;&#1085;&#1080;&#1082;&#1080;%20&#1080;&#1085;&#1074;&#1077;&#1089;&#1090;&#1080;&#1094;&#1080;&#1081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82;&#1086;&#1085;&#1086;&#1084;&#1080;&#1082;&#1072;/&#1057;&#1052;&#1048;/&#1058;&#1040;&#1056;&#1048;&#1060;&#1054;&#1054;&#1041;&#1056;&#1040;&#1047;&#1054;&#1042;&#1040;&#1053;&#1048;&#1045;/&#1058;&#1072;&#1088;&#1080;&#1092;&#1099;_2013/&#1060;&#1057;&#1058;%20RAB%202012%20&#1076;&#1077;&#1082;&#1072;&#1073;&#1088;&#1100;/PREDEL.PEREDACHA.NOV2012(v1.3)-&#1055;&#1052;%20&#1085;&#1077;%20&#1091;&#1093;&#1086;&#1076;&#1080;&#1090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RGEY.VERESCHAGIN/Desktop/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notesFFF692/&#1056;&#1072;&#1079;&#1088;&#1072;&#1073;&#1086;&#1090;&#1082;&#1072;%20&#1096;&#1072;&#1073;&#1083;&#1086;&#1085;&#1072;%20&#1041;&#1055;/old/&#1096;&#1072;&#1073;&#1083;&#1086;&#1085;_v59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&#1055;&#1088;&#1086;&#1088;&#1086;&#1082;&#1086;&#1074;&#1072;&#1070;&#1052;\111\&#1041;&#1072;&#1083;&#1072;&#1085;&#1089;\&#1055;&#1083;&#1072;&#1085;.&#1073;&#1072;&#1083;&#1072;&#1085;&#1089;\2010\&#1058;&#1072;&#1088;&#1080;&#1092;&#1099;\&#1060;&#1086;&#1088;&#1084;&#1072;%20&#1055;1.30\&#1060;&#1086;&#1088;&#1084;&#1099;_&#1076;&#1083;&#1103;_&#1090;&#1072;&#1088;&#1080;&#1092;&#1086;&#1074;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&#1044;&#1069;&#1055;\&#1054;&#1073;&#1097;&#1072;&#1103;\&#1058;&#1069;&#1055;\2008\&#1058;&#1069;&#1055;%20&#1080;&#1089;&#1093;&#1086;&#1076;&#1085;&#1080;&#1082;+%20&#1073;&#1072;&#1083;&#1072;&#1085;&#1089;70-30+&#1073;&#1089;%20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&#1057;&#1090;&#1072;&#1085;&#1094;&#1080;&#1080;%202009/&#1040;&#1083;&#1090;&#1072;&#1081;-&#1050;&#1086;&#1082;&#1089;_09_&#1060;&#1057;&#105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60;&#1054;&#1056;&#1069;&#1052;\Users\lebedeva.TARIF\Desktop\&#1052;&#1086;&#1080;%20&#1076;&#1086;&#1082;&#1091;&#1084;&#1077;&#1085;&#1090;&#1099;\&#1056;&#1072;&#1089;&#1095;&#1077;&#1090;&#1099;\2012\&#1053;&#1042;&#1042;%20&#1089;&#1077;&#1090;&#1077;&#1081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Yashina_EA\&#1056;&#1072;&#1073;&#1086;&#1095;&#1080;&#1081;%20&#1089;&#1090;&#1086;&#1083;\RAB\&#1055;&#1088;&#1086;&#1077;&#1082;&#1090;%20&#1087;&#1086;&#1088;&#1103;&#1076;&#1082;&#1072;%20&#1087;&#1077;&#1088;&#1077;&#1093;&#1086;&#1076;&#1072;\PREDEL.ELEK.2011.CZ%20&#1050;&#1086;&#1088;&#1088;.%20&#1052;&#1080;&#1085;&#1080;&#1084;&#1091;&#1084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5;&#1080;&#1090;&#1086;&#1088;&#1080;&#1085;&#1075;%202010\&#1045;&#1055;-1_12\PREDEL.ELEC.2010v1.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60;&#1054;&#1056;&#1069;&#1052;\DOCUME~1\YARYAB~1\LOCALS~1\Temp\notes6030C8\&#1053;&#1086;&#1074;&#1072;&#1103;%20&#1087;&#1072;&#1087;&#1082;&#1072;\PREDEL.ELEK.2011.D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2\fin_plan\&#1052;&#1086;&#1080;%20&#1076;&#1086;&#1082;&#1091;&#1084;&#1077;&#1085;&#1090;&#1099;\&#1041;&#1048;&#1047;&#1055;&#1051;&#1040;&#1053;\B-PL\NBPL\_FE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poludnevaoa\Local%20Settings\Temporary%20Internet%20Files\OLK3E4\OREP.INV.NE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oludnevaoa\Local%20Settings\Temporary%20Internet%20Files\OLKA8\&#1051;&#1080;&#1076;&#1080;&#1103;\&#1090;&#1072;&#1088;&#1080;&#1092;\2008\&#1084;&#1072;&#1090;&#1077;&#1088;&#1080;&#1072;&#1083;&#1099;%202008&#1075;\&#1055;&#1069;&#1054;\&#1051;&#1080;&#1076;&#1080;&#1103;\2008\&#1090;&#1072;&#1088;&#1080;&#1092;%202008%20-%20&#1087;&#1088;&#1077;&#1076;&#1077;&#1083;%20(&#1072;&#1087;&#1088;&#1077;&#1083;&#1100;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Zagrebelnaya_AI\Local%20Settings\Temporary%20Internet%20Files\OLKB\&#1055;&#1088;&#1080;&#1083;&#1086;&#1078;&#1077;&#1085;&#1080;&#1103;\&#1055;&#1088;&#1080;&#1083;&#1086;&#1078;&#1077;&#1085;&#1080;&#1077;%2011\&#1055;&#1083;&#1072;&#1085;%20&#1089;&#1095;&#1077;&#1090;&#1086;&#1074;1005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&#1044;&#1069;&#1055;\&#1054;&#1073;&#1097;&#1072;&#1103;\&#1041;&#1102;&#1076;&#1078;&#1077;&#1090;&#1080;&#1088;&#1086;&#1074;&#1072;&#1085;&#1080;&#1077;\&#1053;&#1086;&#1074;&#1099;&#1081;%20&#1088;&#1077;&#1083;&#1080;&#1079;\28_02\&#1041;&#1083;&#1086;&#1082;%20&#1076;&#1086;&#1093;&#1086;&#1076;&#1099;%2028.02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&#1041;&#1102;&#1076;&#1078;&#1077;&#1090;&#1080;&#1088;&#1086;&#1074;&#1072;&#1085;&#1080;&#1077;\&#1069;&#1057;&#1050;\&#1043;&#1086;&#1090;&#1086;&#1074;&#1099;&#1077;%20&#1092;&#1086;&#1088;&#1084;&#1072;&#1090;&#1099;\&#1040;&#1083;&#1100;&#1073;&#1086;&#1084;%20&#1073;&#1102;&#1076;&#1078;&#1077;&#1090;&#1085;&#1099;&#1093;%20&#1092;&#1086;&#1088;&#1084;%20%20%20&#1086;&#1090;%2023.08.0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Titova_TV\Local%20Settings\Temporary%20Internet%20Files\OLKBB\&#1055;&#1088;&#1080;&#1083;&#1086;&#1078;&#1077;&#1085;&#1080;&#1077;%205%20&#1041;&#1102;&#1076;&#1078;&#1077;&#1090;&#1085;&#1099;&#1077;%20&#1092;&#1086;&#1088;&#1084;&#1099;.&#1060;&#1080;&#1085;&#1072;&#1085;&#1089;&#1099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Yudina\&#1052;&#1086;&#1080;%20&#1076;&#1086;&#1082;&#1091;&#1084;&#1077;&#1085;&#1090;&#1099;\&#1052;&#1054;&#1045;\&#1042;&#1086;&#1083;&#1075;&#1086;&#1075;&#1088;&#1072;&#1076;&#1086;&#1073;&#1083;&#1101;&#1083;&#1077;&#1082;&#1090;&#1088;&#1086;\&#1058;&#1072;&#1088;&#1080;&#1092;%202011\&#1056;&#1072;&#1089;&#1095;&#1077;&#1090;%20&#1053;&#1042;&#1042;%20&#1080;%20&#1090;&#1072;&#1088;&#1080;&#1092;&#1072;%20&#1042;&#1054;&#1069;%20&#1085;&#1072;%202011%20&#1075;&#1086;&#1076;(&#1087;&#1086;&#1089;&#1083;&#1077;%20&#1101;&#1082;&#1089;&#1087;&#1077;&#1088;&#1090;&#1085;&#1086;&#1075;&#1086;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nts%20and%20Settings\krokhmal\&#1052;&#1086;&#1080;%20&#1076;&#1086;&#1082;&#1091;&#1084;&#1077;&#1085;&#1090;&#1099;\&#1060;&#1057;&#1050;\&#1041;&#1102;&#1076;&#1078;&#1077;&#1090;&#1085;&#1099;&#1077;%20&#1092;&#1086;&#1088;&#1084;&#1099;.&#1060;&#1080;&#1085;&#1072;&#1085;&#1089;&#1099;%20v.1.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Shiyanova_AV\&#1052;&#1086;&#1080;%20&#1076;&#1086;&#1082;&#1091;&#1084;&#1077;&#1085;&#1090;&#1099;\&#1042;&#1085;&#1077;&#1076;&#1088;&#1077;&#1085;&#1080;&#1077;%20&#1074;%20&#1056;&#1057;&#1050;\&#1056;&#1077;&#1083;&#1080;&#1079;&#1099;%20(14_06_2007)\&#1056;&#1077;&#1083;&#1080;&#1079;&#1099;%20&#1060;&#1057;&#1050;\&#1048;&#1079;&#1084;&#1077;&#1085;&#1077;&#1085;&#1080;&#1103;%2017.05.07\&#1048;&#1079;&#1084;&#1077;&#1085;&#1077;&#1085;&#1080;&#1103;%2017.05.07\&#1054;&#1090;&#1095;&#1077;&#1090;&#1085;&#1099;&#1077;%20&#1092;&#1086;&#1088;&#1084;&#1072;&#1090;&#1099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&#1040;&#1085;&#1076;&#1088;&#1077;&#1077;&#1074;&#1057;&#1042;.VOLGOGRADENERGO\&#1052;&#1086;&#1080;%20&#1076;&#1086;&#1082;&#1091;&#1084;&#1077;&#1085;&#1090;&#1099;\&#1050;&#1085;&#1080;&#1075;&#1072;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zutchenkova_OV/Downloads/&#1055;&#1088;&#1080;&#1083;&#1086;&#1078;&#1077;&#1085;&#1080;&#1077;%20&#8470;%203_&#1040;&#1056;&#1052;%20&#1073;&#1080;&#1079;&#1085;&#1077;&#1089;-&#1087;&#1083;&#1072;&#1085;&#1072;%20&#1085;&#1072;%202013%20&#1075;.%20(5)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ntForms1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roshnikova.SA/AppData/Local/Microsoft/Windows/Temporary%20Internet%20Files/Content.Outlook/N7PPEWBH/Users/PYTKIN~1.MRS/AppData/Local/Temp/Rar$DI00.634/&#1041;&#1072;&#1079;&#1072;%20&#1048;&#1055;%202011-2015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83;&#1077;&#1087;&#1080;&#1082;&#1086;&#1074;/&#1054;&#1041;&#1065;&#1040;&#1071;/2013%20&#1075;&#1086;&#1076;/&#1050;&#1086;&#1088;&#1088;&#1077;&#1082;&#1090;&#1080;&#1088;&#1086;&#1074;&#1082;&#1072;%20&#1041;&#1055;%20&#1085;&#1072;%202013%20&#1075;&#1086;&#1076;/_&#1050;&#1086;&#1085;&#1089;&#1086;&#1083;&#1080;&#1076;&#1080;&#1088;&#1086;&#1074;&#1072;&#1085;&#1085;&#1099;&#1081;/&#1050;&#1041;&#1055;_&#1082;&#1086;&#1085;&#1089;&#1086;&#1083;_2013&#1075;_160713_0810_&#1080;&#1079;&#1084;%202014-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6"/>
      <sheetName val="Макро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Константы"/>
      <sheetName val="инвестиции 2007"/>
      <sheetName val="1997"/>
      <sheetName val="1998"/>
      <sheetName val="хар-ка земли 1 "/>
      <sheetName val="Коррект"/>
      <sheetName val="9-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Приложение 1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обслуживание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Фин план"/>
      <sheetName val="даты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Списки"/>
      <sheetName val="ИТ-бюджет"/>
      <sheetName val="2007"/>
      <sheetName val="Дебет_Кредит"/>
      <sheetName val="ETС"/>
      <sheetName val="Исходные данные и тариф ЭЛЕКТР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Вводные данные систем"/>
      <sheetName val="ИТ-бюджет"/>
      <sheetName val="Справочники"/>
      <sheetName val="База по сделкам"/>
      <sheetName val="Заголовок"/>
      <sheetName val="ИТОГИ  по Н,Р,Э,Q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Data"/>
      <sheetName val="шт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ИТ-бюджет"/>
      <sheetName val="Лист13"/>
      <sheetName val="прил.2.3. факт5 мес,ожид.6"/>
      <sheetName val="Справочники"/>
      <sheetName val="Заголовок"/>
      <sheetName val="эл 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ИТ-бюджет"/>
      <sheetName val="тар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ИТ-бюджет"/>
      <sheetName val="тар"/>
      <sheetName val="т1.15(смета8а)"/>
      <sheetName val="Лист13"/>
      <sheetName val="Ввод данных"/>
      <sheetName val="Гр5(о)"/>
      <sheetName val="Исходные данные и тариф ЭЛЕК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Представлено"/>
      <sheetName val="Данные"/>
    </sheetNames>
    <definedNames>
      <definedName name="P1_SCOPE_NotInd2"/>
      <definedName name="P2_SCOPE_NotInd2"/>
      <definedName name="P3_SCOPE_NotInd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Регионы"/>
      <sheetName val="Справочники"/>
      <sheetName val="16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</sheetNames>
    <sheetDataSet>
      <sheetData sheetId="0">
        <row r="4">
          <cell r="C4" t="str">
            <v>Гуджоян Дмитрий Олегович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Данные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ерекрестка"/>
      <sheetName val="Установл"/>
      <sheetName val="Экон.обосн"/>
      <sheetName val="Приложение 3"/>
      <sheetName val="Приложение 4"/>
      <sheetName val="Регионы"/>
    </sheetNames>
    <sheetDataSet>
      <sheetData sheetId="0" refreshError="1"/>
      <sheetData sheetId="1">
        <row r="5">
          <cell r="B5" t="str">
            <v>Волгоградская область</v>
          </cell>
        </row>
      </sheetData>
      <sheetData sheetId="2"/>
      <sheetData sheetId="3">
        <row r="8">
          <cell r="F8">
            <v>124.57627118644068</v>
          </cell>
        </row>
      </sheetData>
      <sheetData sheetId="4"/>
      <sheetData sheetId="5">
        <row r="11">
          <cell r="D11">
            <v>0</v>
          </cell>
        </row>
      </sheetData>
      <sheetData sheetId="6"/>
      <sheetData sheetId="7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 НВВ передача"/>
      <sheetName val="6"/>
      <sheetName val="Гр5(о)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Р-1-1-П"/>
      <sheetName val="БР-2-2-П"/>
      <sheetName val="БР-3-4-П"/>
      <sheetName val="БР-3-5-П"/>
      <sheetName val="БР-2-6-П"/>
      <sheetName val="БР-3-7-П"/>
      <sheetName val="БР-2-8-П"/>
      <sheetName val="БР-2-9-П"/>
      <sheetName val="БР-2-10-П"/>
      <sheetName val="БР-2-11-П"/>
      <sheetName val="БР-2-12-П"/>
      <sheetName val="БР-2-13-П"/>
      <sheetName val="БР-2-14-П"/>
      <sheetName val="БР-2-15-П"/>
      <sheetName val="БР-3-16-П"/>
      <sheetName val="БР-2-17-П"/>
      <sheetName val="БР-3-18-П"/>
      <sheetName val="БР-2-19-П"/>
      <sheetName val="БР-2-20-П"/>
      <sheetName val="БР-3-21-П"/>
      <sheetName val="БР-3-22-П"/>
      <sheetName val="БР-2-23-П"/>
      <sheetName val="БР-3-24-П"/>
      <sheetName val="БР_2_14_П"/>
      <sheetName val="Лист13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Ф-1 (для АО-энерго)"/>
      <sheetName val="Ф-2 (для АО-энерго)"/>
      <sheetName val="перекрестка"/>
      <sheetName val="Свод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</sheetNames>
    <sheetDataSet>
      <sheetData sheetId="0" refreshError="1">
        <row r="14">
          <cell r="B14">
            <v>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БР-2-14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Регионы"/>
      <sheetName val="НВВ утв тарифы"/>
      <sheetName val="тар"/>
      <sheetName val="т1.15(смета8а)"/>
      <sheetName val="Исход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Р-1-1-П"/>
      <sheetName val="БР-2-2-П"/>
      <sheetName val="БР-2-2'-П"/>
      <sheetName val="БР-2-3-П"/>
      <sheetName val="БР-3-4-П"/>
      <sheetName val="БР-3-5-П"/>
      <sheetName val="БР-3-6-П"/>
      <sheetName val="БР-2-7-П"/>
      <sheetName val="БР-2-8-П"/>
      <sheetName val="БР-2-9-П"/>
      <sheetName val="БР-3-10-П"/>
      <sheetName val="БР-3-11-П"/>
      <sheetName val="БР-2-12-П"/>
      <sheetName val="БР-3-13-П"/>
      <sheetName val="П-БР-3-1-П"/>
      <sheetName val="БР-3-14-П"/>
      <sheetName val="П-БР-2-2-П"/>
      <sheetName val="БР-2-15-П"/>
      <sheetName val="БР-2-16-П"/>
      <sheetName val="БР-2-17-П"/>
      <sheetName val="БР-2-18-П"/>
      <sheetName val="БР-2-19-П"/>
      <sheetName val="БР-3-20-П"/>
      <sheetName val="БР-2-21-П"/>
      <sheetName val="БР-2-22-П"/>
      <sheetName val="БР-3-23-П"/>
      <sheetName val="БР-2-24-П"/>
      <sheetName val="БР-3-25-П"/>
      <sheetName val="БР-2-26-П"/>
      <sheetName val="БР-2-27-П"/>
      <sheetName val="БР-3-28-П"/>
      <sheetName val="П-БР-2-29-П"/>
      <sheetName val="БР-2-30-П"/>
      <sheetName val="БР-1-31-П"/>
      <sheetName val="БР-1-32-П"/>
      <sheetName val="БР-1-33-П"/>
      <sheetName val="Некоммерческий отпуск"/>
      <sheetName val="БР-2-14-П"/>
      <sheetName val="БФ-2-13-П"/>
      <sheetName val="Регионы"/>
      <sheetName val="Лист1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. Прог.баланс"/>
      <sheetName val="Справочники"/>
      <sheetName val="Заголовок"/>
      <sheetName val="ИТОГИ  по Н,Р,Э,Q"/>
      <sheetName val="эл ст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верь"/>
      <sheetName val="Тверь_РТ-передача"/>
      <sheetName val="на 1 тут"/>
    </sheetNames>
    <definedNames>
      <definedName name="про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НП-1-14-П"/>
      <sheetName val="НП-1-15-П"/>
      <sheetName val="П-БР-2-2-П"/>
      <sheetName val="Баланс"/>
      <sheetName val="БФ-1-8-П"/>
      <sheetName val="БФ-2-6-П"/>
      <sheetName val="БФ-2-13-П"/>
      <sheetName val="БФ-1-10-П"/>
      <sheetName val="БФ-2-5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TEHSHEET"/>
      <sheetName val="Заголовок"/>
      <sheetName val="шаблон"/>
      <sheetName val="Параметры"/>
      <sheetName val="ARH.Biznes_pl"/>
      <sheetName val="1.5_среднее"/>
      <sheetName val="Gen"/>
      <sheetName val="Exh_DCF_WACC"/>
      <sheetName val="продажи (н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Исходные"/>
      <sheetName val="НП-2-12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НП-2-12-П"/>
      <sheetName val="расчет тарифов"/>
      <sheetName val="план 2000"/>
      <sheetName val="жилой фонд"/>
      <sheetName val="Классиф_"/>
      <sheetName val="Работы "/>
      <sheetName val="t_Настройки"/>
      <sheetName val="Скорр_АБП_на 2009г_Тамбовэнерго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Регионы"/>
      <sheetName val="Исходные"/>
      <sheetName val="ИТ-бюджет"/>
      <sheetName val="pred"/>
      <sheetName val="РАСЧЕТ"/>
      <sheetName val="АНАЛИТ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Лист1"/>
      <sheetName val="план 2000"/>
      <sheetName val="расчет тарифов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Лист13"/>
      <sheetName val="Регионы"/>
      <sheetName val="Лист1"/>
      <sheetName val="НП-2-12-П"/>
      <sheetName val="Контрагенты"/>
      <sheetName val="ИТ-бюджет"/>
      <sheetName val="план 2000"/>
      <sheetName val="Справочник"/>
      <sheetName val="Т12"/>
      <sheetName val="2007"/>
      <sheetName val="Некоммерческий отпуск"/>
      <sheetName val="Работы "/>
      <sheetName val="табл 1"/>
      <sheetName val="жилой фонд"/>
      <sheetName val="исх данные"/>
      <sheetName val="Службы"/>
      <sheetName val="навигация"/>
      <sheetName val="Лист"/>
      <sheetName val="Т3"/>
      <sheetName val="ВСЕ_58"/>
      <sheetName val="Данные"/>
      <sheetName val="For Bezik Стратег-1130-июль"/>
      <sheetName val="Титульный лист С-П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Лист1"/>
      <sheetName val="Титульный лист"/>
      <sheetName val="ИТОГИ  по Н,Р,Э,Q"/>
      <sheetName val="план 2000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Справочники"/>
      <sheetName val="сбыт2008"/>
      <sheetName val="Сбыт2009"/>
      <sheetName val="Сбыт2010"/>
      <sheetName val="сети2008"/>
      <sheetName val="Сети2009"/>
      <sheetName val="Сети2010"/>
      <sheetName val="ЭСО"/>
      <sheetName val="Рег генер2008"/>
      <sheetName val="Рег генер2009"/>
      <sheetName val="Рег генер2010"/>
      <sheetName val="Баланс ээ"/>
      <sheetName val="Баланс ээ2009"/>
      <sheetName val="Баланс мощности"/>
      <sheetName val="Баланс мощности2009"/>
      <sheetName val="Свод2008"/>
      <sheetName val="Свод 2009"/>
      <sheetName val="Свод 2010"/>
      <sheetName val="Титул"/>
      <sheetName val="Прил 1"/>
      <sheetName val="Прил 2"/>
      <sheetName val="Прил 3"/>
      <sheetName val="regs"/>
      <sheetName val="Регионы"/>
      <sheetName val="Лист1"/>
      <sheetName val="Лист2"/>
    </sheetNames>
    <sheetDataSet>
      <sheetData sheetId="0"/>
      <sheetData sheetId="1">
        <row r="15">
          <cell r="B15">
            <v>2006</v>
          </cell>
        </row>
      </sheetData>
      <sheetData sheetId="2"/>
      <sheetData sheetId="3"/>
      <sheetData sheetId="4">
        <row r="15">
          <cell r="B15" t="str">
            <v>ИНН</v>
          </cell>
        </row>
      </sheetData>
      <sheetData sheetId="5"/>
      <sheetData sheetId="6"/>
      <sheetData sheetId="7"/>
      <sheetData sheetId="8"/>
      <sheetData sheetId="9">
        <row r="8">
          <cell r="H8">
            <v>911857</v>
          </cell>
        </row>
      </sheetData>
      <sheetData sheetId="10"/>
      <sheetData sheetId="11">
        <row r="9">
          <cell r="F9">
            <v>831.91</v>
          </cell>
        </row>
      </sheetData>
      <sheetData sheetId="12"/>
      <sheetData sheetId="13">
        <row r="13">
          <cell r="F13">
            <v>1763.82</v>
          </cell>
        </row>
        <row r="14">
          <cell r="F14">
            <v>3897.8</v>
          </cell>
        </row>
        <row r="15">
          <cell r="F15">
            <v>18083.400000000001</v>
          </cell>
        </row>
        <row r="16">
          <cell r="F16">
            <v>35719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8893.16</v>
          </cell>
        </row>
        <row r="21">
          <cell r="F21">
            <v>2323</v>
          </cell>
        </row>
        <row r="22">
          <cell r="F22">
            <v>12448</v>
          </cell>
        </row>
        <row r="23">
          <cell r="F23">
            <v>19120</v>
          </cell>
        </row>
        <row r="24">
          <cell r="F24">
            <v>102248.18000000001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102248.18000000001</v>
          </cell>
        </row>
        <row r="28">
          <cell r="F28">
            <v>2151</v>
          </cell>
        </row>
        <row r="30">
          <cell r="F30">
            <v>2151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1223.44</v>
          </cell>
        </row>
        <row r="35">
          <cell r="F35">
            <v>1223.44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1723.56</v>
          </cell>
        </row>
        <row r="40">
          <cell r="F40">
            <v>5098</v>
          </cell>
        </row>
        <row r="42">
          <cell r="F42">
            <v>0</v>
          </cell>
        </row>
        <row r="44">
          <cell r="F44">
            <v>107346.18000000001</v>
          </cell>
        </row>
        <row r="46">
          <cell r="F46">
            <v>172.958</v>
          </cell>
        </row>
        <row r="48">
          <cell r="F48">
            <v>62.064882803917712</v>
          </cell>
        </row>
      </sheetData>
      <sheetData sheetId="14"/>
      <sheetData sheetId="15"/>
      <sheetData sheetId="16">
        <row r="12">
          <cell r="H12">
            <v>852.7</v>
          </cell>
          <cell r="I12">
            <v>5574.1000000000013</v>
          </cell>
        </row>
        <row r="13">
          <cell r="I13">
            <v>133.11999999999998</v>
          </cell>
          <cell r="J13">
            <v>4.1500000000000004</v>
          </cell>
        </row>
        <row r="14">
          <cell r="J14">
            <v>3093.3500000000008</v>
          </cell>
        </row>
        <row r="15">
          <cell r="G15">
            <v>174.72</v>
          </cell>
        </row>
        <row r="16">
          <cell r="G16">
            <v>15929.03</v>
          </cell>
        </row>
        <row r="18">
          <cell r="G18">
            <v>416.91</v>
          </cell>
          <cell r="H18">
            <v>69.09</v>
          </cell>
          <cell r="I18">
            <v>641.72</v>
          </cell>
          <cell r="J18">
            <v>653.23</v>
          </cell>
        </row>
        <row r="22">
          <cell r="G22">
            <v>9260.0399999999991</v>
          </cell>
          <cell r="H22">
            <v>646.34</v>
          </cell>
          <cell r="I22">
            <v>1972.15</v>
          </cell>
          <cell r="J22">
            <v>2444.27</v>
          </cell>
        </row>
        <row r="24">
          <cell r="G24">
            <v>550.57000000000005</v>
          </cell>
        </row>
      </sheetData>
      <sheetData sheetId="17"/>
      <sheetData sheetId="18">
        <row r="12">
          <cell r="H12">
            <v>146.99</v>
          </cell>
          <cell r="I12">
            <v>841.04</v>
          </cell>
        </row>
        <row r="13">
          <cell r="I13">
            <v>55.51</v>
          </cell>
          <cell r="J13">
            <v>0.54</v>
          </cell>
        </row>
        <row r="14">
          <cell r="J14">
            <v>516.70000000000005</v>
          </cell>
        </row>
        <row r="15">
          <cell r="G15">
            <v>19.77</v>
          </cell>
        </row>
        <row r="16">
          <cell r="G16">
            <v>2081.48</v>
          </cell>
        </row>
        <row r="18">
          <cell r="G18">
            <v>51.84</v>
          </cell>
          <cell r="H18">
            <v>8.33</v>
          </cell>
          <cell r="I18">
            <v>87.99</v>
          </cell>
          <cell r="J18">
            <v>97.35</v>
          </cell>
        </row>
        <row r="22">
          <cell r="G22">
            <v>1063.8700000000001</v>
          </cell>
          <cell r="H22">
            <v>82.61</v>
          </cell>
          <cell r="I22">
            <v>289.84999999999997</v>
          </cell>
          <cell r="J22">
            <v>419.41</v>
          </cell>
        </row>
        <row r="24">
          <cell r="G24">
            <v>69.819999999999993</v>
          </cell>
        </row>
      </sheetData>
      <sheetData sheetId="19"/>
      <sheetData sheetId="20">
        <row r="5">
          <cell r="D5">
            <v>13537313.800000001</v>
          </cell>
        </row>
        <row r="7">
          <cell r="D7" t="str">
            <v>-</v>
          </cell>
        </row>
        <row r="8">
          <cell r="D8">
            <v>1912467.7</v>
          </cell>
        </row>
        <row r="9">
          <cell r="D9">
            <v>1912467.7</v>
          </cell>
        </row>
        <row r="10">
          <cell r="D10">
            <v>0</v>
          </cell>
        </row>
        <row r="14">
          <cell r="D14" t="str">
            <v>-</v>
          </cell>
        </row>
        <row r="16">
          <cell r="D16">
            <v>15449781.5</v>
          </cell>
        </row>
        <row r="19">
          <cell r="J19">
            <v>35719</v>
          </cell>
        </row>
        <row r="20">
          <cell r="D20">
            <v>0</v>
          </cell>
          <cell r="J20">
            <v>0</v>
          </cell>
        </row>
        <row r="21">
          <cell r="J21">
            <v>172.958</v>
          </cell>
        </row>
        <row r="22">
          <cell r="D22">
            <v>62.064882803917712</v>
          </cell>
          <cell r="J22">
            <v>62.064882803917712</v>
          </cell>
        </row>
        <row r="23">
          <cell r="D23">
            <v>68730.705000000002</v>
          </cell>
          <cell r="G23">
            <v>3236.38</v>
          </cell>
          <cell r="H23">
            <v>65494.324999999997</v>
          </cell>
          <cell r="I23">
            <v>0</v>
          </cell>
          <cell r="J23">
            <v>0</v>
          </cell>
        </row>
        <row r="24">
          <cell r="D24">
            <v>1367320.0111700001</v>
          </cell>
          <cell r="G24">
            <v>168287.43117</v>
          </cell>
          <cell r="H24">
            <v>1199032.58</v>
          </cell>
          <cell r="I24">
            <v>0</v>
          </cell>
          <cell r="J24">
            <v>8893.16</v>
          </cell>
        </row>
        <row r="25">
          <cell r="D25">
            <v>356232.56870420009</v>
          </cell>
          <cell r="G25">
            <v>42926.126704199989</v>
          </cell>
          <cell r="H25">
            <v>313306.4420000001</v>
          </cell>
          <cell r="I25">
            <v>0</v>
          </cell>
          <cell r="J25">
            <v>2323</v>
          </cell>
        </row>
        <row r="26">
          <cell r="D26">
            <v>633959.43999999983</v>
          </cell>
          <cell r="G26">
            <v>13470.17</v>
          </cell>
          <cell r="H26">
            <v>620489.26999999979</v>
          </cell>
          <cell r="I26">
            <v>0</v>
          </cell>
          <cell r="J26">
            <v>12448</v>
          </cell>
        </row>
        <row r="27">
          <cell r="D27">
            <v>1931715.3863400002</v>
          </cell>
          <cell r="F27">
            <v>121402.78487999999</v>
          </cell>
          <cell r="G27">
            <v>168319.54146000001</v>
          </cell>
          <cell r="H27">
            <v>1641993.06</v>
          </cell>
          <cell r="I27">
            <v>0</v>
          </cell>
          <cell r="J27">
            <v>42865.020000000004</v>
          </cell>
        </row>
        <row r="28">
          <cell r="D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D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D30">
            <v>910962.44626999972</v>
          </cell>
          <cell r="G30">
            <v>67368.385269999999</v>
          </cell>
          <cell r="H30">
            <v>843594.06099999975</v>
          </cell>
          <cell r="I30">
            <v>0</v>
          </cell>
          <cell r="J30">
            <v>5098</v>
          </cell>
        </row>
        <row r="31">
          <cell r="D31">
            <v>241252.6</v>
          </cell>
          <cell r="G31">
            <v>1414.1</v>
          </cell>
          <cell r="H31">
            <v>239838.5</v>
          </cell>
          <cell r="I31">
            <v>0</v>
          </cell>
          <cell r="J31">
            <v>2151</v>
          </cell>
        </row>
        <row r="33">
          <cell r="D33">
            <v>241252.6</v>
          </cell>
          <cell r="G33">
            <v>1414.1</v>
          </cell>
          <cell r="H33">
            <v>239838.5</v>
          </cell>
          <cell r="I33">
            <v>0</v>
          </cell>
          <cell r="J33">
            <v>2151</v>
          </cell>
        </row>
        <row r="34">
          <cell r="D34">
            <v>477372.60026999982</v>
          </cell>
          <cell r="G34">
            <v>57188.515270000004</v>
          </cell>
          <cell r="H34">
            <v>420184.08499999985</v>
          </cell>
          <cell r="I34">
            <v>0</v>
          </cell>
          <cell r="J34">
            <v>1723.56</v>
          </cell>
        </row>
        <row r="35">
          <cell r="D35">
            <v>192337.24599999996</v>
          </cell>
          <cell r="G35">
            <v>8765.77</v>
          </cell>
          <cell r="H35">
            <v>183571.47599999997</v>
          </cell>
          <cell r="I35">
            <v>0</v>
          </cell>
          <cell r="J35">
            <v>1223.44</v>
          </cell>
        </row>
        <row r="36">
          <cell r="D36">
            <v>5268920.5574842002</v>
          </cell>
          <cell r="E36">
            <v>0</v>
          </cell>
          <cell r="F36">
            <v>121402.78487999999</v>
          </cell>
          <cell r="G36">
            <v>463608.03460420005</v>
          </cell>
          <cell r="H36">
            <v>4683909.7379999999</v>
          </cell>
          <cell r="I36">
            <v>0</v>
          </cell>
          <cell r="J36">
            <v>107346.18000000001</v>
          </cell>
        </row>
        <row r="37">
          <cell r="F37">
            <v>138.34239961852103</v>
          </cell>
        </row>
        <row r="38">
          <cell r="D38">
            <v>20718702.057484202</v>
          </cell>
          <cell r="F38">
            <v>20826048.237484202</v>
          </cell>
          <cell r="J38">
            <v>107346.18000000001</v>
          </cell>
        </row>
        <row r="40">
          <cell r="D40">
            <v>14881.03</v>
          </cell>
          <cell r="F40">
            <v>15053.988000000001</v>
          </cell>
          <cell r="J40">
            <v>172.958</v>
          </cell>
        </row>
        <row r="42">
          <cell r="D42">
            <v>139.22895160808224</v>
          </cell>
          <cell r="J42">
            <v>62.064882803917712</v>
          </cell>
        </row>
        <row r="45">
          <cell r="J45">
            <v>166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Выберите регион из списка…</v>
          </cell>
        </row>
      </sheetData>
      <sheetData sheetId="28"/>
      <sheetData sheetId="29"/>
      <sheetData sheetId="3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>
        <row r="9">
          <cell r="E9">
            <v>654431</v>
          </cell>
        </row>
        <row r="28">
          <cell r="B28" t="str">
            <v>БП №1</v>
          </cell>
          <cell r="L28">
            <v>7072.05</v>
          </cell>
          <cell r="M28">
            <v>604.30600000000004</v>
          </cell>
          <cell r="N28">
            <v>3466.4659999999999</v>
          </cell>
        </row>
        <row r="29">
          <cell r="B29" t="str">
            <v>БП №2</v>
          </cell>
          <cell r="G29">
            <v>149.85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  <cell r="G33">
            <v>77.680000000000007</v>
          </cell>
        </row>
        <row r="34">
          <cell r="B34" t="str">
            <v>БП №7</v>
          </cell>
          <cell r="G34">
            <v>16.96</v>
          </cell>
          <cell r="H34">
            <v>16.96</v>
          </cell>
          <cell r="J34">
            <v>4.16</v>
          </cell>
          <cell r="K34">
            <v>0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0</v>
          </cell>
          <cell r="F39">
            <v>0</v>
          </cell>
          <cell r="G39">
            <v>265.68</v>
          </cell>
          <cell r="H39">
            <v>1354.32</v>
          </cell>
          <cell r="K39">
            <v>0</v>
          </cell>
          <cell r="L39">
            <v>0</v>
          </cell>
          <cell r="M39">
            <v>38.762750000000004</v>
          </cell>
          <cell r="N39">
            <v>197.59558333333334</v>
          </cell>
        </row>
        <row r="40">
          <cell r="E40">
            <v>3247.1039999999998</v>
          </cell>
          <cell r="F40">
            <v>267.25400000000002</v>
          </cell>
          <cell r="G40">
            <v>2221.9279999999999</v>
          </cell>
          <cell r="H40">
            <v>1489.3140000000001</v>
          </cell>
          <cell r="K40">
            <v>567.40708333333339</v>
          </cell>
          <cell r="L40">
            <v>40.154083333333332</v>
          </cell>
          <cell r="M40">
            <v>332.61891666666668</v>
          </cell>
          <cell r="N40">
            <v>195.69791666666666</v>
          </cell>
        </row>
        <row r="41">
          <cell r="E41">
            <v>0</v>
          </cell>
          <cell r="F41">
            <v>0</v>
          </cell>
          <cell r="G41">
            <v>190.49</v>
          </cell>
          <cell r="H41">
            <v>239.51</v>
          </cell>
          <cell r="K41">
            <v>0</v>
          </cell>
          <cell r="L41">
            <v>0</v>
          </cell>
          <cell r="M41">
            <v>30.398</v>
          </cell>
          <cell r="N41">
            <v>39.633749999999999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  <sheetData sheetId="23">
        <row r="7">
          <cell r="F7">
            <v>800</v>
          </cell>
        </row>
      </sheetData>
      <sheetData sheetId="24" refreshError="1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Регионы"/>
      <sheetName val="ИТ-бюджет"/>
      <sheetName val="Лист1"/>
      <sheetName val="план 2000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ОР НВВ 2014 под "/>
      <sheetName val="ставка ВН1"/>
      <sheetName val="Расчет темпа роста тарифа"/>
      <sheetName val=" НВВ 2014 год  по заявкам max"/>
      <sheetName val="Расчет темпа роста тарифа 2015"/>
      <sheetName val="Расчет темпа роста тарифа 2016"/>
      <sheetName val="Расчет темпа роста тарифа 2017"/>
      <sheetName val=" НВВ 2014 год  по заявкам min"/>
      <sheetName val=" НВВ 2014 год  по заявкам m (2"/>
      <sheetName val="Расчет темпа роста тарифа (3)"/>
      <sheetName val=" НВВ 2014 год сходим под максим"/>
      <sheetName val=" НВВ 2014 год сходим под min"/>
      <sheetName val="Расчет темпа роста тарифа (2)"/>
      <sheetName val="Лист10"/>
      <sheetName val="Лист1"/>
    </sheetNames>
    <sheetDataSet>
      <sheetData sheetId="0"/>
      <sheetData sheetId="1">
        <row r="7">
          <cell r="C7">
            <v>742.24030000000005</v>
          </cell>
        </row>
        <row r="8">
          <cell r="C8">
            <v>109.22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НВВ 2014 год  по заявкам max"/>
      <sheetName val="население"/>
    </sheetNames>
    <sheetDataSet>
      <sheetData sheetId="0">
        <row r="25">
          <cell r="BQ25">
            <v>280727.32730533078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M"/>
      <sheetName val="P"/>
      <sheetName val="R"/>
      <sheetName val="T"/>
      <sheetName val="V"/>
      <sheetName val="Sheet1"/>
      <sheetName val="Exhibit"/>
      <sheetName val="Payment Term and Deferrals"/>
      <sheetName val="Premium Support Calculation"/>
      <sheetName val="US GAAP Check"/>
      <sheetName val="App User Conversion Credit"/>
      <sheetName val="R3 Conversion Credit"/>
      <sheetName val="Safe Passage Conversion Credit"/>
      <sheetName val="Mandatory Fields"/>
      <sheetName val="Previous Net Spend"/>
      <sheetName val="Customer Information Sheet"/>
      <sheetName val="FES"/>
      <sheetName val="Лист1"/>
      <sheetName val="Матрица 1"/>
      <sheetName val="Лист 2"/>
      <sheetName val="Приложение 5 а)"/>
      <sheetName val="Приложение 20 а)"/>
      <sheetName val="QT_2007_March_Russia_MRSK-1_200"/>
    </sheetNames>
    <sheetDataSet>
      <sheetData sheetId="0" refreshError="1">
        <row r="5">
          <cell r="B5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749">
          <cell r="F2749">
            <v>0.17</v>
          </cell>
        </row>
        <row r="2752">
          <cell r="F2752">
            <v>0.17</v>
          </cell>
          <cell r="I2752">
            <v>5528756.25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конечный тариф"/>
      <sheetName val="свод осн. параметров"/>
      <sheetName val="Д-т тарифообразования"/>
    </sheetNames>
    <sheetDataSet>
      <sheetData sheetId="0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.1. нвв переход"/>
      <sheetName val="1.2. нвв продление"/>
      <sheetName val="2.1. расходы переход"/>
      <sheetName val="2.2. расходы продление"/>
      <sheetName val="3 стоимость потерь"/>
      <sheetName val="4. Показатели перехода"/>
      <sheetName val="5. Тариф"/>
      <sheetName val="6 ИП"/>
    </sheetNames>
    <sheetDataSet>
      <sheetData sheetId="0">
        <row r="12">
          <cell r="B12" t="str">
            <v>Расчет единых (котловых) тарифов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Свод по регионам"/>
      <sheetName val="clone"/>
      <sheetName val="Белгородская область"/>
      <sheetName val="Брянская область"/>
      <sheetName val="Владимирская область"/>
      <sheetName val="Воронежская область"/>
      <sheetName val="Ивановская область"/>
      <sheetName val="Калужская область"/>
      <sheetName val="Костромская область"/>
      <sheetName val="Курская область"/>
      <sheetName val="Липецкая область"/>
      <sheetName val="Московская область"/>
      <sheetName val="Орловская область"/>
      <sheetName val="Рязанская область"/>
      <sheetName val="Смоленская область"/>
      <sheetName val="Тамбовская область"/>
      <sheetName val="Тверская область"/>
      <sheetName val="Тульская область"/>
      <sheetName val="Ярославская область"/>
      <sheetName val="г.Москва"/>
      <sheetName val="Республика Карелия"/>
      <sheetName val="Республика Коми"/>
      <sheetName val="Архангельская область"/>
      <sheetName val="Ненецкий автономный округ"/>
      <sheetName val="Вологодская область"/>
      <sheetName val="Калининградская область"/>
      <sheetName val="Ленинградская область"/>
      <sheetName val="Мурманская область"/>
      <sheetName val="Новгородская область"/>
      <sheetName val="Псковская область"/>
      <sheetName val="г.Санкт-Петербург"/>
      <sheetName val="Республика Адыгея"/>
      <sheetName val="Республика Дагестан"/>
      <sheetName val="Республика Ингушетия"/>
      <sheetName val="Кабардино-Балкарская республика"/>
      <sheetName val="Республика Калмыкия"/>
      <sheetName val="Карачаево-Черкесская республика"/>
      <sheetName val="РСОА"/>
      <sheetName val="Краснодарский край"/>
      <sheetName val="Астраханская область"/>
      <sheetName val="Волгоградская область"/>
      <sheetName val="Ростовская область"/>
      <sheetName val="Чеченская республика"/>
      <sheetName val="Ставропольский край"/>
      <sheetName val="Республика Башкортостан"/>
      <sheetName val="Республика Марий Эл"/>
      <sheetName val="Республика Мордовия"/>
      <sheetName val="Удмуртская республика"/>
      <sheetName val="Чувашская республика"/>
      <sheetName val="Кировская область"/>
      <sheetName val="Нижегородская область"/>
      <sheetName val="Оренбургская область"/>
      <sheetName val="Пензенская область"/>
      <sheetName val="Пермский край"/>
      <sheetName val="Самарская область"/>
      <sheetName val="Саратовская область"/>
      <sheetName val="Ульяновская область"/>
      <sheetName val="Республика Татарстан"/>
      <sheetName val="Курганская область"/>
      <sheetName val="Свердловская область"/>
      <sheetName val="Тюменская область"/>
      <sheetName val="Челябинская область"/>
      <sheetName val="ХМАО"/>
      <sheetName val="ЯНАО"/>
      <sheetName val="Республика Алтай"/>
      <sheetName val="Республика Бурятия"/>
      <sheetName val="Республика Тыва"/>
      <sheetName val="Республика Хакасия"/>
      <sheetName val="Алтайский край"/>
      <sheetName val="Красноярский край"/>
      <sheetName val="Кемеровская область"/>
      <sheetName val="Новосибирская область"/>
      <sheetName val="Омская область"/>
      <sheetName val="Томская область"/>
      <sheetName val="Иркутская область"/>
      <sheetName val="УО Бурятский АО"/>
      <sheetName val="Читинская область"/>
      <sheetName val="Агинский Бурятский АО"/>
      <sheetName val="Таймырский АО"/>
      <sheetName val="Республика Саха (Якутия)"/>
      <sheetName val="Приморский край"/>
      <sheetName val="Хабаровский край"/>
      <sheetName val="Амурская область"/>
      <sheetName val="Камчатская область"/>
      <sheetName val="Корякский автономный округ"/>
      <sheetName val="Магаданская область"/>
      <sheetName val="Сахалинская область"/>
      <sheetName val="Еврейская автономная область"/>
      <sheetName val="Чукотский автономный округ"/>
      <sheetName val="г.Байконур"/>
      <sheetName val="Лист3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Лист13"/>
    </sheetNames>
    <sheetDataSet>
      <sheetData sheetId="0">
        <row r="3">
          <cell r="E3" t="str">
            <v>Вологодская область</v>
          </cell>
        </row>
      </sheetData>
      <sheetData sheetId="1">
        <row r="3">
          <cell r="E3" t="str">
            <v>Республика Дагестан</v>
          </cell>
        </row>
        <row r="122">
          <cell r="E122" t="str">
            <v>Да</v>
          </cell>
        </row>
        <row r="123">
          <cell r="E123" t="str">
            <v>Нет</v>
          </cell>
        </row>
      </sheetData>
      <sheetData sheetId="2">
        <row r="4">
          <cell r="C4" t="str">
            <v>Липецкая область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D5" t="str">
            <v>Использовать</v>
          </cell>
        </row>
        <row r="6">
          <cell r="D6" t="str">
            <v>Не использовать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Обновление"/>
      <sheetName val="Справочник"/>
      <sheetName val="сбыт"/>
      <sheetName val="ЭСО"/>
      <sheetName val="сети"/>
      <sheetName val="Ген. не уч. ОРЭМ"/>
      <sheetName val="Баланс ээ"/>
      <sheetName val="Баланс мощности"/>
      <sheetName val="Свод"/>
      <sheetName val="топливо"/>
      <sheetName val="Титул"/>
      <sheetName val="Прил 1"/>
      <sheetName val="Прил 2"/>
      <sheetName val="Прил 3"/>
      <sheetName val="regs"/>
      <sheetName val="Регионы"/>
      <sheetName val="Лист1"/>
    </sheetNames>
    <sheetDataSet>
      <sheetData sheetId="0"/>
      <sheetData sheetId="1">
        <row r="15">
          <cell r="B15">
            <v>2006</v>
          </cell>
        </row>
      </sheetData>
      <sheetData sheetId="2"/>
      <sheetData sheetId="3"/>
      <sheetData sheetId="4"/>
      <sheetData sheetId="5"/>
      <sheetData sheetId="6">
        <row r="1">
          <cell r="I1" t="str">
            <v>Все сетевые компании</v>
          </cell>
          <cell r="AC1" t="str">
            <v>Все сетевые компании</v>
          </cell>
        </row>
        <row r="2">
          <cell r="AC2" t="str">
            <v>ФОАО "МРСК Юга" - "Волгоградэнерго"</v>
          </cell>
        </row>
        <row r="3">
          <cell r="AC3" t="str">
            <v>МУПП "Волгоградские межрайонные электрические сети"</v>
          </cell>
        </row>
        <row r="4">
          <cell r="AC4" t="str">
            <v>МКП "Волжские межрайонные электросети"</v>
          </cell>
        </row>
        <row r="5">
          <cell r="AC5" t="str">
            <v>ОАО "Волгоградоблэлектро"</v>
          </cell>
        </row>
        <row r="6">
          <cell r="AC6" t="str">
            <v>"Энергосбыт" Приволжской железной дороги филиал ОАО "РЖД"</v>
          </cell>
        </row>
        <row r="7">
          <cell r="AC7" t="str">
            <v>ВЭС филиал ФГУ "Волго-Донское ГБВУПиС"</v>
          </cell>
        </row>
        <row r="8">
          <cell r="AC8" t="str">
            <v>ОАО "Международный аэропорт Волгоград"</v>
          </cell>
        </row>
        <row r="9">
          <cell r="AC9" t="str">
            <v>ОАО "Волжский азотно-кислородный завод"</v>
          </cell>
        </row>
        <row r="10">
          <cell r="AC10" t="str">
            <v>ЗАО "Вода-Кристальная"</v>
          </cell>
        </row>
        <row r="11">
          <cell r="AC11" t="str">
            <v>ООО "Волгоградский оптовый распределительный комплекс"</v>
          </cell>
        </row>
        <row r="12">
          <cell r="AC12" t="str">
            <v>Саратовский филиал ООО "Газпром энерго"</v>
          </cell>
        </row>
        <row r="13">
          <cell r="AC13" t="str">
            <v>ЗАО "ПО Завод силикатного кирпича"</v>
          </cell>
        </row>
        <row r="14">
          <cell r="AC14" t="str">
            <v>ОАО "Каустик"</v>
          </cell>
        </row>
        <row r="15">
          <cell r="AC15" t="str">
            <v>ООО "КОМФИ-СКБ"</v>
          </cell>
        </row>
        <row r="16">
          <cell r="I16" t="str">
            <v>ФОАО "МРСК Юга" - "Волгоградэнерго"</v>
          </cell>
          <cell r="AC16" t="str">
            <v>ООО "Энергосвязь"</v>
          </cell>
        </row>
        <row r="17">
          <cell r="I17" t="str">
            <v>МУПП "Волгоградские межрайонные электрические сети"</v>
          </cell>
          <cell r="AC17" t="str">
            <v>ООО "Волгоградский завод буровой техники"</v>
          </cell>
        </row>
        <row r="18">
          <cell r="I18" t="str">
            <v>МКП "Волжские межрайонные электросети"</v>
          </cell>
          <cell r="AC18" t="str">
            <v>ООО "Манхеттен Девелопмент"</v>
          </cell>
        </row>
        <row r="19">
          <cell r="I19" t="str">
            <v>ОАО "Волгоградоблэлектро"</v>
          </cell>
          <cell r="AC19" t="str">
            <v>ФГУП ГТРК "Волгоград-ТРВ"</v>
          </cell>
        </row>
        <row r="20">
          <cell r="I20" t="str">
            <v>"Энергосбыт" Приволжской железной дороги филиал ОАО "РЖД"</v>
          </cell>
          <cell r="AC20" t="str">
            <v>ОАО "Волгоградский хладокомбинат"</v>
          </cell>
        </row>
        <row r="21">
          <cell r="I21" t="str">
            <v>ВЭС филиал ФГУ "Волго-Донское ГБВУПиС"</v>
          </cell>
          <cell r="AC21" t="str">
            <v>ООО "Лукойл-Энергосети"</v>
          </cell>
        </row>
        <row r="22">
          <cell r="I22" t="str">
            <v>ОАО "Международный аэропорт Волгоград"</v>
          </cell>
          <cell r="AC22" t="str">
            <v>ООО "ЦУМ-2001"</v>
          </cell>
        </row>
        <row r="23">
          <cell r="I23" t="str">
            <v>ОАО "Волжский азотно-кислородный завод"</v>
          </cell>
          <cell r="AC23" t="str">
            <v>ВЗ ЗАО "Северсталь-Метиз"</v>
          </cell>
        </row>
        <row r="24">
          <cell r="I24" t="str">
            <v>ЗАО "Вода-Кристальная"</v>
          </cell>
          <cell r="AC24" t="str">
            <v>ОАО "Волгоградский речпорт"</v>
          </cell>
        </row>
        <row r="25">
          <cell r="I25" t="str">
            <v>ООО "Волгоградский оптовый распределительный комплекс"</v>
          </cell>
          <cell r="AC25" t="str">
            <v>ООО "Омсктехуглерод" Волгоградский филиал</v>
          </cell>
        </row>
        <row r="26">
          <cell r="I26" t="str">
            <v>Саратовский филиал ООО "Газпром энерго"</v>
          </cell>
          <cell r="AC26" t="str">
            <v>АК "Транснефть" Волгоградское РНУ</v>
          </cell>
        </row>
        <row r="27">
          <cell r="I27" t="str">
            <v>ЗАО "ПО Завод силикатного кирпича"</v>
          </cell>
          <cell r="AC27" t="str">
            <v>ФГУП ПО "Баррикады"</v>
          </cell>
        </row>
        <row r="28">
          <cell r="I28" t="str">
            <v>ОАО "Каустик"</v>
          </cell>
          <cell r="AC28" t="str">
            <v>ОАО "ИПК "Царицын"</v>
          </cell>
        </row>
        <row r="29">
          <cell r="I29" t="str">
            <v>ООО "КОМФИ-СКБ"</v>
          </cell>
          <cell r="AC29" t="str">
            <v>ОАО "Волгограднефтемаш"</v>
          </cell>
        </row>
        <row r="30">
          <cell r="I30" t="str">
            <v>ООО "Энергосвязь"</v>
          </cell>
          <cell r="AC30" t="str">
            <v>ОАО "Волгоградский завод ЖБИ №1"</v>
          </cell>
        </row>
        <row r="31">
          <cell r="I31" t="str">
            <v>ООО "Волгоградский завод буровой техники"</v>
          </cell>
          <cell r="AC31" t="str">
            <v>Филиал ОАО "Каустик" Волгоградская ТЭЦ-3</v>
          </cell>
        </row>
        <row r="32">
          <cell r="I32" t="str">
            <v>ООО "Манхеттен Девелопмент"</v>
          </cell>
          <cell r="AC32" t="str">
            <v>ОАО "Волжский Оргсинтез"</v>
          </cell>
        </row>
        <row r="33">
          <cell r="I33" t="str">
            <v>ФГУП ГТРК "Волгоград-ТРВ"</v>
          </cell>
          <cell r="AC33" t="str">
            <v>ОАО "Волжский подшипниковый завод"</v>
          </cell>
        </row>
        <row r="34">
          <cell r="I34" t="str">
            <v>ОАО "Волгоградский хладокомбинат"</v>
          </cell>
          <cell r="AC34" t="str">
            <v>ООО"Тракторная компания ВГТЗ"</v>
          </cell>
        </row>
        <row r="35">
          <cell r="I35" t="str">
            <v>ООО "Лукойл-Энергосети"</v>
          </cell>
          <cell r="AC35" t="str">
            <v>ООО "Каучук"</v>
          </cell>
        </row>
        <row r="36">
          <cell r="I36" t="str">
            <v>ООО "ЦУМ-2001"</v>
          </cell>
          <cell r="AC36" t="str">
            <v>ООО "Зодиал"</v>
          </cell>
        </row>
        <row r="37">
          <cell r="I37" t="str">
            <v>ВЗ ЗАО "Северсталь-Метиз"</v>
          </cell>
          <cell r="AC37" t="str">
            <v>ОАО "Волжский трубный завод"</v>
          </cell>
        </row>
        <row r="38">
          <cell r="I38" t="str">
            <v>ОАО "Волгоградский речпорт"</v>
          </cell>
          <cell r="AC38" t="str">
            <v>ЗАО "Завод ЖБИ № 2-пр."</v>
          </cell>
        </row>
        <row r="39">
          <cell r="I39" t="str">
            <v>ООО "Омсктехуглерод" Волгоградский филиал</v>
          </cell>
          <cell r="AC39" t="str">
            <v>Волгоградский алюминиевый завод филиал ОАО "СУАЛ"</v>
          </cell>
        </row>
        <row r="40">
          <cell r="I40" t="str">
            <v>АК "Транснефть" Волгоградское РНУ</v>
          </cell>
          <cell r="AC40" t="str">
            <v>ОАО "Волгоградский электромеханический завод"</v>
          </cell>
        </row>
        <row r="41">
          <cell r="I41" t="str">
            <v>ФГУП ПО "Баррикады"</v>
          </cell>
          <cell r="AC41" t="str">
            <v>ООО "Камышинский завод слесарно-монтажного инструмента"</v>
          </cell>
        </row>
        <row r="42">
          <cell r="I42" t="str">
            <v>ОАО "ИПК "Царицын"</v>
          </cell>
          <cell r="AC42" t="str">
            <v>ООО "Волжское полесье-Энерго"</v>
          </cell>
        </row>
        <row r="43">
          <cell r="I43" t="str">
            <v>ОАО "Волгограднефтемаш"</v>
          </cell>
          <cell r="AC43" t="str">
            <v>ООО "Волгоградская мельница"</v>
          </cell>
        </row>
        <row r="44">
          <cell r="I44" t="str">
            <v>ОАО "Волгоградский завод ЖБИ №1"</v>
          </cell>
          <cell r="AC44" t="str">
            <v>ООО "Техсервис"</v>
          </cell>
        </row>
        <row r="45">
          <cell r="I45" t="str">
            <v>Филиал ОАО "Каустик" Волгоградская ТЭЦ-3</v>
          </cell>
          <cell r="AC45" t="str">
            <v>ООО "Горстрой-Альянс"</v>
          </cell>
        </row>
        <row r="46">
          <cell r="I46" t="str">
            <v>ОАО "Волжский Оргсинтез"</v>
          </cell>
          <cell r="AC46" t="str">
            <v xml:space="preserve">ООО "Пересвет-регион-Волгоград" </v>
          </cell>
        </row>
        <row r="47">
          <cell r="I47" t="str">
            <v>ОАО "Волжский подшипниковый завод"</v>
          </cell>
          <cell r="AC47" t="str">
            <v>ВОАО "Химпром"</v>
          </cell>
        </row>
        <row r="48">
          <cell r="I48" t="str">
            <v>ООО"Тракторная компания ВГТЗ"</v>
          </cell>
          <cell r="AC48" t="str">
            <v>Организации, впервые обратившиеся в течение 2010 года (ВМЗ "Красный октябрь", ОАО "Волгоградский керамический завод")</v>
          </cell>
        </row>
        <row r="49">
          <cell r="I49" t="str">
            <v>ООО "Каучук"</v>
          </cell>
        </row>
        <row r="50">
          <cell r="I50" t="str">
            <v>ООО "Зодиал"</v>
          </cell>
        </row>
        <row r="51">
          <cell r="I51" t="str">
            <v>ОАО "Волжский трубный завод"</v>
          </cell>
        </row>
        <row r="52">
          <cell r="I52" t="str">
            <v>ЗАО "Завод ЖБИ № 2-пр."</v>
          </cell>
        </row>
        <row r="53">
          <cell r="I53" t="str">
            <v>Волгоградский алюминиевый завод филиал ОАО "СУАЛ"</v>
          </cell>
        </row>
        <row r="54">
          <cell r="I54" t="str">
            <v>ОАО "Волгоградский электромеханический завод"</v>
          </cell>
        </row>
        <row r="55">
          <cell r="I55" t="str">
            <v>ООО "Камышинский завод слесарно-монтажного инструмента"</v>
          </cell>
        </row>
        <row r="56">
          <cell r="I56" t="str">
            <v>ООО "Волжское полесье-Энерго"</v>
          </cell>
        </row>
        <row r="57">
          <cell r="I57" t="str">
            <v>ООО "Волгоградская мельница"</v>
          </cell>
        </row>
        <row r="58">
          <cell r="I58" t="str">
            <v>ООО "Техсервис"</v>
          </cell>
        </row>
        <row r="59">
          <cell r="I59" t="str">
            <v>ООО "Горстрой-Альянс"</v>
          </cell>
        </row>
        <row r="60">
          <cell r="I60" t="str">
            <v xml:space="preserve">ООО "Пересвет-регион-Волгоград" </v>
          </cell>
        </row>
        <row r="61">
          <cell r="I61" t="str">
            <v>ВОАО "Химпром"</v>
          </cell>
        </row>
        <row r="62">
          <cell r="I62" t="str">
            <v>Организации, впервые обратившиеся в течение 2010 года (ВМЗ "Красный октябрь", ОАО "Волгоградский керамический завод")</v>
          </cell>
        </row>
      </sheetData>
      <sheetData sheetId="7">
        <row r="96">
          <cell r="H96">
            <v>831.91</v>
          </cell>
        </row>
      </sheetData>
      <sheetData sheetId="8"/>
      <sheetData sheetId="9" refreshError="1"/>
      <sheetData sheetId="10">
        <row r="13">
          <cell r="F13">
            <v>3408.74</v>
          </cell>
        </row>
      </sheetData>
      <sheetData sheetId="11">
        <row r="12">
          <cell r="H12">
            <v>556.22</v>
          </cell>
        </row>
      </sheetData>
      <sheetData sheetId="12">
        <row r="12">
          <cell r="H12">
            <v>115.65</v>
          </cell>
        </row>
      </sheetData>
      <sheetData sheetId="13">
        <row r="5">
          <cell r="D5">
            <v>14149285.27</v>
          </cell>
        </row>
      </sheetData>
      <sheetData sheetId="14"/>
      <sheetData sheetId="15"/>
      <sheetData sheetId="16"/>
      <sheetData sheetId="17"/>
      <sheetData sheetId="18"/>
      <sheetData sheetId="19">
        <row r="1">
          <cell r="A1" t="str">
            <v>Выберите регион из списка…</v>
          </cell>
        </row>
        <row r="94">
          <cell r="H94" t="str">
            <v>Да</v>
          </cell>
        </row>
        <row r="95">
          <cell r="H95" t="str">
            <v>Нет</v>
          </cell>
        </row>
      </sheetData>
      <sheetData sheetId="20"/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  <sheetName val="на 1 ту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6 Смета затрат"/>
      <sheetName val="7 Ремонты"/>
      <sheetName val="BExRepositorySheet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5 УИ"/>
      <sheetName val="Protocol"/>
      <sheetName val="Охрана труда план"/>
      <sheetName val="Охрана труда факт"/>
      <sheetName val="Пром. безоп."/>
      <sheetName val="ИТ-бюджет"/>
      <sheetName val="Портфель проектов ЦПУ план"/>
      <sheetName val="Лист1"/>
      <sheetName val="Exhibit"/>
      <sheetName val="Setup"/>
    </sheetNames>
    <sheetDataSet>
      <sheetData sheetId="0" refreshError="1"/>
      <sheetData sheetId="1"/>
      <sheetData sheetId="2"/>
      <sheetData sheetId="3">
        <row r="6">
          <cell r="C6" t="str">
            <v xml:space="preserve">3. Программа реализации(План)  </v>
          </cell>
          <cell r="S6" t="str">
            <v xml:space="preserve">3. Программа реализации(Выполнение)  </v>
          </cell>
          <cell r="AA6" t="str">
            <v xml:space="preserve">3. Программа реализации(область анализа)  </v>
          </cell>
        </row>
        <row r="7">
          <cell r="C7" t="str">
            <v>3.1 Объемы реализации</v>
          </cell>
        </row>
        <row r="8">
          <cell r="B8" t="str">
            <v>№ п/п</v>
          </cell>
          <cell r="C8" t="str">
            <v>Виды продукции</v>
          </cell>
          <cell r="D8" t="str">
            <v>Ед. изм. натур. показателей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24</v>
          </cell>
          <cell r="AF10">
            <v>25</v>
          </cell>
        </row>
        <row r="11">
          <cell r="B11" t="str">
            <v>4.</v>
          </cell>
          <cell r="C11" t="str">
            <v>Сетевые услуги</v>
          </cell>
          <cell r="E11">
            <v>3014.8999999999996</v>
          </cell>
          <cell r="F11">
            <v>2728.4468219999999</v>
          </cell>
          <cell r="G11">
            <v>2348.6999999999998</v>
          </cell>
          <cell r="H11">
            <v>666.89712699999995</v>
          </cell>
          <cell r="I11">
            <v>515.45273199999997</v>
          </cell>
          <cell r="J11">
            <v>1182.3498589999999</v>
          </cell>
          <cell r="K11">
            <v>497.37260499999996</v>
          </cell>
          <cell r="L11">
            <v>1679.7224639999999</v>
          </cell>
          <cell r="M11">
            <v>668.97753599999999</v>
          </cell>
          <cell r="N11">
            <v>2490.5</v>
          </cell>
          <cell r="O11">
            <v>2728.4450000000002</v>
          </cell>
          <cell r="P11">
            <v>2792.2529999999997</v>
          </cell>
          <cell r="Q11">
            <v>2848</v>
          </cell>
          <cell r="S11">
            <v>2387.5429650000001</v>
          </cell>
          <cell r="T11">
            <v>666.89712699999995</v>
          </cell>
          <cell r="U11">
            <v>515.45273199999997</v>
          </cell>
          <cell r="V11">
            <v>1182.3498589999999</v>
          </cell>
          <cell r="W11">
            <v>497.37260499999996</v>
          </cell>
          <cell r="X11">
            <v>1679.7224639999999</v>
          </cell>
          <cell r="Y11">
            <v>707.82050100000004</v>
          </cell>
          <cell r="AA11">
            <v>668.97753599999999</v>
          </cell>
          <cell r="AB11">
            <v>2348.6999999999998</v>
          </cell>
          <cell r="AC11">
            <v>707.82050100000004</v>
          </cell>
          <cell r="AD11">
            <v>2387.5429650000001</v>
          </cell>
          <cell r="AE11">
            <v>38.842965000000277</v>
          </cell>
        </row>
        <row r="12">
          <cell r="B12" t="str">
            <v>4.1</v>
          </cell>
          <cell r="C12" t="str">
            <v xml:space="preserve"> Передача электроэнергии по электросетям:</v>
          </cell>
          <cell r="D12" t="str">
            <v>млн.кВтч</v>
          </cell>
          <cell r="E12">
            <v>3014.8999999999996</v>
          </cell>
          <cell r="F12">
            <v>2728.4468219999999</v>
          </cell>
          <cell r="G12">
            <v>2348.6999999999998</v>
          </cell>
          <cell r="H12">
            <v>666.89712699999995</v>
          </cell>
          <cell r="I12">
            <v>515.45273199999997</v>
          </cell>
          <cell r="J12">
            <v>1182.3498589999999</v>
          </cell>
          <cell r="K12">
            <v>497.37260499999996</v>
          </cell>
          <cell r="L12">
            <v>1679.7224639999999</v>
          </cell>
          <cell r="M12">
            <v>668.97753599999999</v>
          </cell>
          <cell r="N12">
            <v>2490.5</v>
          </cell>
          <cell r="O12">
            <v>2728.4450000000002</v>
          </cell>
          <cell r="P12">
            <v>2792.2529999999997</v>
          </cell>
          <cell r="Q12">
            <v>2848</v>
          </cell>
          <cell r="S12">
            <v>2387.5429650000001</v>
          </cell>
          <cell r="T12">
            <v>666.89712699999995</v>
          </cell>
          <cell r="U12">
            <v>515.45273199999997</v>
          </cell>
          <cell r="V12">
            <v>1182.3498589999999</v>
          </cell>
          <cell r="W12">
            <v>497.37260499999996</v>
          </cell>
          <cell r="X12">
            <v>1679.7224639999999</v>
          </cell>
          <cell r="Y12">
            <v>707.82050100000004</v>
          </cell>
          <cell r="AA12">
            <v>668.97753599999999</v>
          </cell>
          <cell r="AB12">
            <v>2348.6999999999998</v>
          </cell>
          <cell r="AC12">
            <v>707.82050100000004</v>
          </cell>
          <cell r="AD12">
            <v>2387.5429650000001</v>
          </cell>
          <cell r="AE12">
            <v>38.842965000000277</v>
          </cell>
          <cell r="AF12">
            <v>1.6538069996168213E-2</v>
          </cell>
        </row>
        <row r="13">
          <cell r="B13" t="str">
            <v>4.1.1</v>
          </cell>
          <cell r="C13" t="str">
            <v>ВН (от 110 кВ)</v>
          </cell>
          <cell r="D13" t="str">
            <v>млн.кВтч</v>
          </cell>
          <cell r="E13">
            <v>1847.8</v>
          </cell>
          <cell r="F13">
            <v>988.47153800000001</v>
          </cell>
          <cell r="G13">
            <v>646.79999999999995</v>
          </cell>
          <cell r="H13">
            <v>199.409739</v>
          </cell>
          <cell r="I13">
            <v>145.79880199999999</v>
          </cell>
          <cell r="J13">
            <v>345.20854099999997</v>
          </cell>
          <cell r="K13">
            <v>136.65595200000001</v>
          </cell>
          <cell r="L13">
            <v>481.86449299999998</v>
          </cell>
          <cell r="M13">
            <v>164.935507</v>
          </cell>
          <cell r="N13">
            <v>867.89</v>
          </cell>
          <cell r="O13">
            <v>988.471</v>
          </cell>
          <cell r="P13">
            <v>989.66200000000003</v>
          </cell>
          <cell r="Q13">
            <v>1031.7840000000001</v>
          </cell>
          <cell r="S13">
            <v>715.71729400000004</v>
          </cell>
          <cell r="T13">
            <v>199.409739</v>
          </cell>
          <cell r="U13">
            <v>145.79880199999999</v>
          </cell>
          <cell r="V13">
            <v>345.20854099999997</v>
          </cell>
          <cell r="W13">
            <v>136.65595200000001</v>
          </cell>
          <cell r="X13">
            <v>481.86449299999998</v>
          </cell>
          <cell r="Y13">
            <v>233.852801</v>
          </cell>
          <cell r="AA13">
            <v>164.935507</v>
          </cell>
          <cell r="AB13">
            <v>646.79999999999995</v>
          </cell>
          <cell r="AC13">
            <v>233.852801</v>
          </cell>
          <cell r="AD13">
            <v>715.71729400000004</v>
          </cell>
          <cell r="AE13">
            <v>68.917294000000084</v>
          </cell>
          <cell r="AF13">
            <v>0.10655116573902301</v>
          </cell>
        </row>
        <row r="14">
          <cell r="B14" t="str">
            <v>4.1.2</v>
          </cell>
          <cell r="C14" t="str">
            <v>СН 1 (35 кВ)</v>
          </cell>
          <cell r="D14" t="str">
            <v>млн.кВтч</v>
          </cell>
          <cell r="E14">
            <v>328.2</v>
          </cell>
          <cell r="F14">
            <v>81.921940000000006</v>
          </cell>
          <cell r="G14">
            <v>66.7</v>
          </cell>
          <cell r="H14">
            <v>18.182072000000002</v>
          </cell>
          <cell r="I14">
            <v>15.378373</v>
          </cell>
          <cell r="J14">
            <v>33.560445000000001</v>
          </cell>
          <cell r="K14">
            <v>16.252400000000002</v>
          </cell>
          <cell r="L14">
            <v>49.812845000000003</v>
          </cell>
          <cell r="M14">
            <v>16.887155</v>
          </cell>
          <cell r="N14">
            <v>75.38</v>
          </cell>
          <cell r="O14">
            <v>81.921000000000006</v>
          </cell>
          <cell r="P14">
            <v>100.47</v>
          </cell>
          <cell r="Q14">
            <v>85.512</v>
          </cell>
          <cell r="S14">
            <v>72.056241</v>
          </cell>
          <cell r="T14">
            <v>18.182072000000002</v>
          </cell>
          <cell r="U14">
            <v>15.378373</v>
          </cell>
          <cell r="V14">
            <v>33.560445000000001</v>
          </cell>
          <cell r="W14">
            <v>16.252400000000002</v>
          </cell>
          <cell r="X14">
            <v>49.812845000000003</v>
          </cell>
          <cell r="Y14">
            <v>22.243396000000001</v>
          </cell>
          <cell r="AA14">
            <v>16.887155</v>
          </cell>
          <cell r="AB14">
            <v>66.7</v>
          </cell>
          <cell r="AC14">
            <v>22.243396000000001</v>
          </cell>
          <cell r="AD14">
            <v>72.056241</v>
          </cell>
          <cell r="AE14">
            <v>5.3562409999999971</v>
          </cell>
          <cell r="AF14">
            <v>8.0303463268365766E-2</v>
          </cell>
        </row>
        <row r="15">
          <cell r="B15" t="str">
            <v>4.1.3</v>
          </cell>
          <cell r="C15" t="str">
            <v>СН 2 (20-1 кВ)</v>
          </cell>
          <cell r="D15" t="str">
            <v>млн.кВтч</v>
          </cell>
          <cell r="E15">
            <v>417.2</v>
          </cell>
          <cell r="F15">
            <v>638.37331099999994</v>
          </cell>
          <cell r="G15">
            <v>599.4</v>
          </cell>
          <cell r="H15">
            <v>168.16615299999998</v>
          </cell>
          <cell r="I15">
            <v>130.19926799999999</v>
          </cell>
          <cell r="J15">
            <v>298.36542099999997</v>
          </cell>
          <cell r="K15">
            <v>129.084047</v>
          </cell>
          <cell r="L15">
            <v>427.44946799999997</v>
          </cell>
          <cell r="M15">
            <v>171.95053200000001</v>
          </cell>
          <cell r="N15">
            <v>608.94000000000005</v>
          </cell>
          <cell r="O15">
            <v>638.37300000000005</v>
          </cell>
          <cell r="P15">
            <v>635.60799999999995</v>
          </cell>
          <cell r="Q15">
            <v>666.34400000000005</v>
          </cell>
          <cell r="S15">
            <v>602.0090889999999</v>
          </cell>
          <cell r="T15">
            <v>168.16615299999998</v>
          </cell>
          <cell r="U15">
            <v>130.19926799999999</v>
          </cell>
          <cell r="V15">
            <v>298.36542099999997</v>
          </cell>
          <cell r="W15">
            <v>129.084047</v>
          </cell>
          <cell r="X15">
            <v>427.44946799999997</v>
          </cell>
          <cell r="Y15">
            <v>174.55962099999999</v>
          </cell>
          <cell r="AA15">
            <v>171.95053200000001</v>
          </cell>
          <cell r="AB15">
            <v>599.4</v>
          </cell>
          <cell r="AC15">
            <v>174.55962099999999</v>
          </cell>
          <cell r="AD15">
            <v>602.0090889999999</v>
          </cell>
          <cell r="AE15">
            <v>2.6090889999999263</v>
          </cell>
          <cell r="AF15">
            <v>4.3528345011677114E-3</v>
          </cell>
        </row>
        <row r="16">
          <cell r="B16" t="str">
            <v>4.1.4</v>
          </cell>
          <cell r="C16" t="str">
            <v>НН (0,4 кВ и ниже)</v>
          </cell>
          <cell r="D16" t="str">
            <v>млн.кВтч</v>
          </cell>
          <cell r="E16">
            <v>421.7</v>
          </cell>
          <cell r="F16">
            <v>1019.680033</v>
          </cell>
          <cell r="G16">
            <v>1035.8</v>
          </cell>
          <cell r="H16">
            <v>281.139163</v>
          </cell>
          <cell r="I16">
            <v>224.076289</v>
          </cell>
          <cell r="J16">
            <v>505.21545200000003</v>
          </cell>
          <cell r="K16">
            <v>215.38020599999999</v>
          </cell>
          <cell r="L16">
            <v>720.59565799999996</v>
          </cell>
          <cell r="M16">
            <v>315.204342</v>
          </cell>
          <cell r="N16">
            <v>938.29</v>
          </cell>
          <cell r="O16">
            <v>1019.68</v>
          </cell>
          <cell r="P16">
            <v>1066.5129999999999</v>
          </cell>
          <cell r="Q16">
            <v>1064.3599999999999</v>
          </cell>
          <cell r="S16">
            <v>997.76034099999993</v>
          </cell>
          <cell r="T16">
            <v>281.139163</v>
          </cell>
          <cell r="U16">
            <v>224.076289</v>
          </cell>
          <cell r="V16">
            <v>505.21545200000003</v>
          </cell>
          <cell r="W16">
            <v>215.38020599999999</v>
          </cell>
          <cell r="X16">
            <v>720.59565799999996</v>
          </cell>
          <cell r="Y16">
            <v>277.16468300000003</v>
          </cell>
          <cell r="AA16">
            <v>315.204342</v>
          </cell>
          <cell r="AB16">
            <v>1035.8</v>
          </cell>
          <cell r="AC16">
            <v>277.16468300000003</v>
          </cell>
          <cell r="AD16">
            <v>997.76034099999993</v>
          </cell>
          <cell r="AE16">
            <v>-38.039659000000029</v>
          </cell>
          <cell r="AF16">
            <v>-3.6724907318015088E-2</v>
          </cell>
        </row>
        <row r="17">
          <cell r="B17" t="str">
            <v>4.2.</v>
          </cell>
          <cell r="C17" t="str">
            <v>Заявленная (присоединенная) мощность потребителей</v>
          </cell>
          <cell r="D17" t="str">
            <v>МВт</v>
          </cell>
          <cell r="E17">
            <v>0</v>
          </cell>
          <cell r="F17">
            <v>405.6733339499466</v>
          </cell>
          <cell r="G17">
            <v>412.07498333333331</v>
          </cell>
          <cell r="H17">
            <v>416.54165</v>
          </cell>
          <cell r="I17">
            <v>413.14498300000002</v>
          </cell>
          <cell r="J17">
            <v>414.84331700000001</v>
          </cell>
          <cell r="K17">
            <v>402.62164999999999</v>
          </cell>
          <cell r="L17">
            <v>410.76942722222225</v>
          </cell>
          <cell r="M17">
            <v>415.99164999999999</v>
          </cell>
          <cell r="N17">
            <v>467.8</v>
          </cell>
          <cell r="O17">
            <v>501.4</v>
          </cell>
          <cell r="P17">
            <v>532.33000000000004</v>
          </cell>
          <cell r="Q17">
            <v>444.47999999999996</v>
          </cell>
          <cell r="S17">
            <v>410.64164999999997</v>
          </cell>
          <cell r="T17">
            <v>416.54165</v>
          </cell>
          <cell r="U17">
            <v>413.14498300000002</v>
          </cell>
          <cell r="V17">
            <v>414.84331700000001</v>
          </cell>
          <cell r="W17">
            <v>402.62164999999999</v>
          </cell>
          <cell r="X17">
            <v>410.76942777777776</v>
          </cell>
          <cell r="Y17">
            <v>410.25831666666664</v>
          </cell>
          <cell r="AA17">
            <v>415.99164999999999</v>
          </cell>
          <cell r="AB17">
            <v>412.07498333333331</v>
          </cell>
          <cell r="AC17">
            <v>410.25831666666664</v>
          </cell>
          <cell r="AD17">
            <v>410.64164999999997</v>
          </cell>
          <cell r="AE17">
            <v>-1.4333333333333371</v>
          </cell>
          <cell r="AF17">
            <v>-3.4783313506170635E-3</v>
          </cell>
        </row>
        <row r="18">
          <cell r="B18" t="str">
            <v>4.2.1</v>
          </cell>
          <cell r="C18" t="str">
            <v>ВН (от 110 кВ)</v>
          </cell>
          <cell r="D18" t="str">
            <v>МВт</v>
          </cell>
          <cell r="E18">
            <v>0</v>
          </cell>
          <cell r="F18">
            <v>132.28076893852216</v>
          </cell>
          <cell r="G18">
            <v>131.56974</v>
          </cell>
          <cell r="H18">
            <v>135.44723999999999</v>
          </cell>
          <cell r="I18">
            <v>133.11724000000001</v>
          </cell>
          <cell r="J18">
            <v>134.28224</v>
          </cell>
          <cell r="K18">
            <v>122.61057333333332</v>
          </cell>
          <cell r="L18">
            <v>130.391684</v>
          </cell>
          <cell r="M18">
            <v>135.10390666666666</v>
          </cell>
          <cell r="N18">
            <v>280</v>
          </cell>
          <cell r="O18">
            <v>298</v>
          </cell>
          <cell r="P18">
            <v>315.88</v>
          </cell>
          <cell r="Q18">
            <v>268.51</v>
          </cell>
          <cell r="S18">
            <v>130.13640699999999</v>
          </cell>
          <cell r="T18">
            <v>135.44723999999999</v>
          </cell>
          <cell r="U18">
            <v>133.11724000000001</v>
          </cell>
          <cell r="V18">
            <v>134.28224</v>
          </cell>
          <cell r="W18">
            <v>122.61057333333332</v>
          </cell>
          <cell r="X18">
            <v>130.39168444444442</v>
          </cell>
          <cell r="Y18">
            <v>129.37057333333334</v>
          </cell>
          <cell r="AA18">
            <v>135.10390666666666</v>
          </cell>
          <cell r="AB18">
            <v>131.56974</v>
          </cell>
          <cell r="AC18">
            <v>129.37057333333334</v>
          </cell>
          <cell r="AD18">
            <v>130.13640699999999</v>
          </cell>
          <cell r="AE18">
            <v>-1.4333330000000046</v>
          </cell>
          <cell r="AF18">
            <v>-1.0894093125060554E-2</v>
          </cell>
        </row>
        <row r="19">
          <cell r="B19" t="str">
            <v>4.2.2</v>
          </cell>
          <cell r="C19" t="str">
            <v>СН 1 (35 кВ)</v>
          </cell>
          <cell r="D19" t="str">
            <v>МВт</v>
          </cell>
          <cell r="E19">
            <v>0</v>
          </cell>
          <cell r="F19">
            <v>13.007999999999999</v>
          </cell>
          <cell r="G19">
            <v>12.56141</v>
          </cell>
          <cell r="H19">
            <v>12.56141</v>
          </cell>
          <cell r="I19">
            <v>12.56141</v>
          </cell>
          <cell r="J19">
            <v>12.56141</v>
          </cell>
          <cell r="K19">
            <v>12.56141</v>
          </cell>
          <cell r="L19">
            <v>12.56141</v>
          </cell>
          <cell r="M19">
            <v>12.56141</v>
          </cell>
          <cell r="N19">
            <v>48.6</v>
          </cell>
          <cell r="O19">
            <v>49.5</v>
          </cell>
          <cell r="P19">
            <v>52.47</v>
          </cell>
          <cell r="Q19">
            <v>43.14</v>
          </cell>
          <cell r="S19">
            <v>12.56141</v>
          </cell>
          <cell r="T19">
            <v>12.56141</v>
          </cell>
          <cell r="U19">
            <v>12.56141</v>
          </cell>
          <cell r="V19">
            <v>12.56141</v>
          </cell>
          <cell r="W19">
            <v>12.56141</v>
          </cell>
          <cell r="X19">
            <v>12.561409999999999</v>
          </cell>
          <cell r="Y19">
            <v>12.56141</v>
          </cell>
          <cell r="AA19">
            <v>12.56141</v>
          </cell>
          <cell r="AB19">
            <v>12.56141</v>
          </cell>
          <cell r="AC19">
            <v>12.56141</v>
          </cell>
          <cell r="AD19">
            <v>12.56141</v>
          </cell>
          <cell r="AE19">
            <v>0</v>
          </cell>
          <cell r="AF19">
            <v>0</v>
          </cell>
        </row>
        <row r="20">
          <cell r="B20" t="str">
            <v>4.2.3</v>
          </cell>
          <cell r="C20" t="str">
            <v>СН 2 (20-1 кВ)</v>
          </cell>
          <cell r="D20" t="str">
            <v>МВт</v>
          </cell>
          <cell r="E20">
            <v>0</v>
          </cell>
          <cell r="F20">
            <v>88.582565011424407</v>
          </cell>
          <cell r="G20">
            <v>90.243883333333329</v>
          </cell>
          <cell r="H20">
            <v>90.83305</v>
          </cell>
          <cell r="I20">
            <v>89.766383000000005</v>
          </cell>
          <cell r="J20">
            <v>90.299717000000001</v>
          </cell>
          <cell r="K20">
            <v>89.749716666666657</v>
          </cell>
          <cell r="L20">
            <v>90.116383222222225</v>
          </cell>
          <cell r="M20">
            <v>90.626383333333322</v>
          </cell>
          <cell r="N20">
            <v>65</v>
          </cell>
          <cell r="O20">
            <v>68.7</v>
          </cell>
          <cell r="P20">
            <v>72.819999999999993</v>
          </cell>
          <cell r="Q20">
            <v>63.56</v>
          </cell>
          <cell r="S20">
            <v>90.243882999999997</v>
          </cell>
          <cell r="T20">
            <v>90.83305</v>
          </cell>
          <cell r="U20">
            <v>89.766383000000005</v>
          </cell>
          <cell r="V20">
            <v>90.299717000000001</v>
          </cell>
          <cell r="W20">
            <v>89.749716666666657</v>
          </cell>
          <cell r="X20">
            <v>90.116383333333332</v>
          </cell>
          <cell r="Y20">
            <v>90.626383333333322</v>
          </cell>
          <cell r="AA20">
            <v>90.626383333333322</v>
          </cell>
          <cell r="AB20">
            <v>90.243883333333329</v>
          </cell>
          <cell r="AC20">
            <v>90.626383333333322</v>
          </cell>
          <cell r="AD20">
            <v>90.243882999999997</v>
          </cell>
          <cell r="AE20">
            <v>-3.3333333249174757E-7</v>
          </cell>
          <cell r="AF20">
            <v>-3.6936944663663918E-9</v>
          </cell>
        </row>
        <row r="21">
          <cell r="B21" t="str">
            <v>4.2.4</v>
          </cell>
          <cell r="C21" t="str">
            <v>НН (0,4 кВ и ниже)</v>
          </cell>
          <cell r="D21" t="str">
            <v>МВт</v>
          </cell>
          <cell r="E21">
            <v>0</v>
          </cell>
          <cell r="F21">
            <v>171.80199999999999</v>
          </cell>
          <cell r="G21">
            <v>177.69995</v>
          </cell>
          <cell r="H21">
            <v>177.69995</v>
          </cell>
          <cell r="I21">
            <v>177.69995</v>
          </cell>
          <cell r="J21">
            <v>177.69995</v>
          </cell>
          <cell r="K21">
            <v>177.69995</v>
          </cell>
          <cell r="L21">
            <v>177.69995000000003</v>
          </cell>
          <cell r="M21">
            <v>177.69995</v>
          </cell>
          <cell r="N21">
            <v>74.2</v>
          </cell>
          <cell r="O21">
            <v>85.2</v>
          </cell>
          <cell r="P21">
            <v>91.16</v>
          </cell>
          <cell r="Q21">
            <v>69.27</v>
          </cell>
          <cell r="S21">
            <v>177.69995</v>
          </cell>
          <cell r="T21">
            <v>177.69995</v>
          </cell>
          <cell r="U21">
            <v>177.69995</v>
          </cell>
          <cell r="V21">
            <v>177.69995</v>
          </cell>
          <cell r="W21">
            <v>177.69995</v>
          </cell>
          <cell r="X21">
            <v>177.69995000000003</v>
          </cell>
          <cell r="Y21">
            <v>177.69995</v>
          </cell>
          <cell r="AA21">
            <v>177.69995</v>
          </cell>
          <cell r="AB21">
            <v>177.69995</v>
          </cell>
          <cell r="AC21">
            <v>177.69995</v>
          </cell>
          <cell r="AD21">
            <v>177.69995</v>
          </cell>
          <cell r="AE21">
            <v>0</v>
          </cell>
          <cell r="AF21">
            <v>0</v>
          </cell>
        </row>
        <row r="22">
          <cell r="B22" t="str">
            <v>4.3.</v>
          </cell>
          <cell r="C22" t="str">
            <v>Транзит электроэнергии (сальдо-переток из сетей РСК)</v>
          </cell>
          <cell r="D22" t="str">
            <v>млн.кВтч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 t="str">
            <v/>
          </cell>
        </row>
        <row r="23">
          <cell r="B23" t="str">
            <v>4.3.1</v>
          </cell>
          <cell r="C23" t="str">
            <v>ВН (от 110 кВ)</v>
          </cell>
          <cell r="D23" t="str">
            <v>млн.кВтч</v>
          </cell>
          <cell r="E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 t="str">
            <v/>
          </cell>
        </row>
        <row r="24">
          <cell r="B24" t="str">
            <v>4.3.2</v>
          </cell>
          <cell r="C24" t="str">
            <v>СН 1 (35 кВ)</v>
          </cell>
          <cell r="D24" t="str">
            <v>млн.кВтч</v>
          </cell>
          <cell r="E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 t="str">
            <v/>
          </cell>
        </row>
        <row r="25">
          <cell r="B25" t="str">
            <v>4.3.3</v>
          </cell>
          <cell r="C25" t="str">
            <v>СН 2 (20-1 кВ)</v>
          </cell>
          <cell r="D25" t="str">
            <v>млн.кВтч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 t="str">
            <v/>
          </cell>
        </row>
        <row r="26">
          <cell r="B26" t="str">
            <v>4.3.4</v>
          </cell>
          <cell r="C26" t="str">
            <v>НН (0,4 кВ и ниже)</v>
          </cell>
          <cell r="D26" t="str">
            <v>млн.кВтч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 t="str">
            <v/>
          </cell>
        </row>
        <row r="27">
          <cell r="B27" t="str">
            <v>4.4.</v>
          </cell>
          <cell r="C27" t="str">
            <v>Услуги по технологическому присоединению</v>
          </cell>
        </row>
        <row r="28">
          <cell r="B28" t="str">
            <v>4.4.1</v>
          </cell>
          <cell r="C28" t="str">
            <v>Заявители на напряжении</v>
          </cell>
          <cell r="D28" t="str">
            <v>шт.</v>
          </cell>
          <cell r="E28">
            <v>738</v>
          </cell>
          <cell r="F28">
            <v>449</v>
          </cell>
          <cell r="G28">
            <v>427</v>
          </cell>
          <cell r="H28">
            <v>80</v>
          </cell>
          <cell r="I28">
            <v>87</v>
          </cell>
          <cell r="J28">
            <v>167</v>
          </cell>
          <cell r="K28">
            <v>110</v>
          </cell>
          <cell r="L28">
            <v>277</v>
          </cell>
          <cell r="M28">
            <v>150</v>
          </cell>
          <cell r="N28">
            <v>785</v>
          </cell>
          <cell r="O28">
            <v>785</v>
          </cell>
          <cell r="P28">
            <v>785</v>
          </cell>
          <cell r="Q28">
            <v>0</v>
          </cell>
          <cell r="S28">
            <v>455</v>
          </cell>
          <cell r="T28">
            <v>80</v>
          </cell>
          <cell r="U28">
            <v>87</v>
          </cell>
          <cell r="V28">
            <v>167</v>
          </cell>
          <cell r="W28">
            <v>123</v>
          </cell>
          <cell r="X28">
            <v>290</v>
          </cell>
          <cell r="Y28">
            <v>165</v>
          </cell>
          <cell r="AA28">
            <v>150</v>
          </cell>
          <cell r="AB28">
            <v>427</v>
          </cell>
          <cell r="AC28">
            <v>165</v>
          </cell>
          <cell r="AD28">
            <v>455</v>
          </cell>
          <cell r="AE28">
            <v>28</v>
          </cell>
          <cell r="AF28">
            <v>6.5573770491803282E-2</v>
          </cell>
        </row>
        <row r="29">
          <cell r="B29" t="str">
            <v>4.4.1.1</v>
          </cell>
          <cell r="C29" t="str">
            <v>Физ. лица (15 кВ)</v>
          </cell>
          <cell r="D29" t="str">
            <v>шт.</v>
          </cell>
          <cell r="E29">
            <v>738</v>
          </cell>
          <cell r="F29">
            <v>449</v>
          </cell>
          <cell r="G29">
            <v>427</v>
          </cell>
          <cell r="H29">
            <v>80</v>
          </cell>
          <cell r="I29">
            <v>87</v>
          </cell>
          <cell r="J29">
            <v>167</v>
          </cell>
          <cell r="K29">
            <v>110</v>
          </cell>
          <cell r="L29">
            <v>277</v>
          </cell>
          <cell r="M29">
            <v>150</v>
          </cell>
          <cell r="N29">
            <v>785</v>
          </cell>
          <cell r="O29">
            <v>785</v>
          </cell>
          <cell r="P29">
            <v>785</v>
          </cell>
          <cell r="S29">
            <v>455</v>
          </cell>
          <cell r="T29">
            <v>80</v>
          </cell>
          <cell r="U29">
            <v>87</v>
          </cell>
          <cell r="V29">
            <v>167</v>
          </cell>
          <cell r="W29">
            <v>123</v>
          </cell>
          <cell r="X29">
            <v>290</v>
          </cell>
          <cell r="Y29">
            <v>165</v>
          </cell>
          <cell r="AA29">
            <v>150</v>
          </cell>
          <cell r="AB29">
            <v>427</v>
          </cell>
          <cell r="AC29">
            <v>165</v>
          </cell>
          <cell r="AD29">
            <v>455</v>
          </cell>
          <cell r="AE29">
            <v>28</v>
          </cell>
          <cell r="AF29">
            <v>6.5573770491803282E-2</v>
          </cell>
        </row>
        <row r="30">
          <cell r="B30" t="str">
            <v>4.4.1.2</v>
          </cell>
          <cell r="C30" t="str">
            <v>Более 10000 кВа (выше 35 кВ)</v>
          </cell>
          <cell r="D30" t="str">
            <v>шт.</v>
          </cell>
          <cell r="E30">
            <v>0</v>
          </cell>
          <cell r="F30">
            <v>0</v>
          </cell>
          <cell r="G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S30">
            <v>0</v>
          </cell>
          <cell r="V30">
            <v>0</v>
          </cell>
          <cell r="X30">
            <v>0</v>
          </cell>
          <cell r="AB30">
            <v>0</v>
          </cell>
          <cell r="AD30">
            <v>0</v>
          </cell>
          <cell r="AE30">
            <v>0</v>
          </cell>
          <cell r="AF30" t="str">
            <v/>
          </cell>
        </row>
        <row r="31">
          <cell r="B31" t="str">
            <v>4.4.2</v>
          </cell>
          <cell r="C31" t="str">
            <v>Присоединенная мощность на напряжении</v>
          </cell>
          <cell r="D31" t="str">
            <v>кВт</v>
          </cell>
          <cell r="E31">
            <v>26053.1</v>
          </cell>
          <cell r="F31">
            <v>18214.2</v>
          </cell>
          <cell r="G31">
            <v>8402.81</v>
          </cell>
          <cell r="H31">
            <v>1064.31</v>
          </cell>
          <cell r="I31">
            <v>1938.5</v>
          </cell>
          <cell r="J31">
            <v>3002.81</v>
          </cell>
          <cell r="K31">
            <v>5400</v>
          </cell>
          <cell r="L31">
            <v>8402.81</v>
          </cell>
          <cell r="M31">
            <v>0</v>
          </cell>
          <cell r="N31">
            <v>10198.5</v>
          </cell>
          <cell r="O31">
            <v>10336.5</v>
          </cell>
          <cell r="P31">
            <v>10475</v>
          </cell>
          <cell r="Q31">
            <v>0</v>
          </cell>
          <cell r="S31">
            <v>12662.31</v>
          </cell>
          <cell r="T31">
            <v>1064.31</v>
          </cell>
          <cell r="U31">
            <v>1938.5</v>
          </cell>
          <cell r="V31">
            <v>3002.81</v>
          </cell>
          <cell r="W31">
            <v>6825.5</v>
          </cell>
          <cell r="X31">
            <v>9828.31</v>
          </cell>
          <cell r="Y31">
            <v>2834</v>
          </cell>
          <cell r="AA31">
            <v>0</v>
          </cell>
          <cell r="AB31">
            <v>8402.81</v>
          </cell>
          <cell r="AC31">
            <v>2834</v>
          </cell>
          <cell r="AD31">
            <v>12662.31</v>
          </cell>
          <cell r="AE31">
            <v>4259.5</v>
          </cell>
          <cell r="AF31">
            <v>0.50691375861170251</v>
          </cell>
        </row>
        <row r="32">
          <cell r="B32" t="str">
            <v>4.4.2.1</v>
          </cell>
          <cell r="C32" t="str">
            <v>До 30 кВт (0,4 кВ)</v>
          </cell>
          <cell r="D32" t="str">
            <v>кВт</v>
          </cell>
          <cell r="E32">
            <v>2354.6</v>
          </cell>
          <cell r="F32">
            <v>1646.4</v>
          </cell>
          <cell r="G32">
            <v>363.31</v>
          </cell>
          <cell r="H32">
            <v>187.81</v>
          </cell>
          <cell r="I32">
            <v>175.5</v>
          </cell>
          <cell r="J32">
            <v>363.31</v>
          </cell>
          <cell r="L32">
            <v>363.31</v>
          </cell>
          <cell r="N32">
            <v>1000</v>
          </cell>
          <cell r="O32">
            <v>1000</v>
          </cell>
          <cell r="P32">
            <v>1100</v>
          </cell>
          <cell r="S32">
            <v>1112.81</v>
          </cell>
          <cell r="T32">
            <v>142.81</v>
          </cell>
          <cell r="U32">
            <v>175.5</v>
          </cell>
          <cell r="V32">
            <v>318.31</v>
          </cell>
          <cell r="W32">
            <v>415.5</v>
          </cell>
          <cell r="X32">
            <v>733.81</v>
          </cell>
          <cell r="Y32">
            <v>379</v>
          </cell>
          <cell r="AB32">
            <v>363.31</v>
          </cell>
          <cell r="AC32">
            <v>379</v>
          </cell>
          <cell r="AD32">
            <v>1112.81</v>
          </cell>
          <cell r="AE32">
            <v>749.5</v>
          </cell>
          <cell r="AF32">
            <v>2.0629765214279816</v>
          </cell>
        </row>
        <row r="33">
          <cell r="B33" t="str">
            <v>4.4.2.2</v>
          </cell>
          <cell r="C33" t="str">
            <v>От 30 до 100 кВт (0,4 кВ)</v>
          </cell>
          <cell r="D33" t="str">
            <v>кВт</v>
          </cell>
          <cell r="E33">
            <v>1392</v>
          </cell>
          <cell r="F33">
            <v>1291</v>
          </cell>
          <cell r="G33">
            <v>154</v>
          </cell>
          <cell r="H33">
            <v>74</v>
          </cell>
          <cell r="I33">
            <v>80</v>
          </cell>
          <cell r="J33">
            <v>154</v>
          </cell>
          <cell r="L33">
            <v>154</v>
          </cell>
          <cell r="N33">
            <v>800</v>
          </cell>
          <cell r="O33">
            <v>836.5</v>
          </cell>
          <cell r="P33">
            <v>875</v>
          </cell>
          <cell r="S33">
            <v>1650</v>
          </cell>
          <cell r="T33">
            <v>119</v>
          </cell>
          <cell r="U33">
            <v>80</v>
          </cell>
          <cell r="V33">
            <v>199</v>
          </cell>
          <cell r="W33">
            <v>176</v>
          </cell>
          <cell r="X33">
            <v>375</v>
          </cell>
          <cell r="Y33">
            <v>1275</v>
          </cell>
          <cell r="AB33">
            <v>154</v>
          </cell>
          <cell r="AC33">
            <v>1275</v>
          </cell>
          <cell r="AD33">
            <v>1650</v>
          </cell>
          <cell r="AE33">
            <v>1496</v>
          </cell>
          <cell r="AF33">
            <v>9.7142857142857135</v>
          </cell>
        </row>
        <row r="34">
          <cell r="B34" t="str">
            <v>4.4.2.3</v>
          </cell>
          <cell r="C34" t="str">
            <v>До 100 кВт (6-35 кВ)</v>
          </cell>
          <cell r="D34" t="str">
            <v>кВт</v>
          </cell>
          <cell r="E34">
            <v>2085.5</v>
          </cell>
          <cell r="F34">
            <v>1592.8</v>
          </cell>
          <cell r="G34">
            <v>617</v>
          </cell>
          <cell r="H34">
            <v>375</v>
          </cell>
          <cell r="I34">
            <v>242</v>
          </cell>
          <cell r="J34">
            <v>617</v>
          </cell>
          <cell r="L34">
            <v>617</v>
          </cell>
          <cell r="N34">
            <v>950</v>
          </cell>
          <cell r="O34">
            <v>1000</v>
          </cell>
          <cell r="P34">
            <v>1000</v>
          </cell>
          <cell r="S34">
            <v>1031</v>
          </cell>
          <cell r="T34">
            <v>375</v>
          </cell>
          <cell r="U34">
            <v>242</v>
          </cell>
          <cell r="V34">
            <v>617</v>
          </cell>
          <cell r="W34">
            <v>184</v>
          </cell>
          <cell r="X34">
            <v>801</v>
          </cell>
          <cell r="Y34">
            <v>230</v>
          </cell>
          <cell r="AB34">
            <v>617</v>
          </cell>
          <cell r="AC34">
            <v>230</v>
          </cell>
          <cell r="AD34">
            <v>1031</v>
          </cell>
          <cell r="AE34">
            <v>414</v>
          </cell>
          <cell r="AF34">
            <v>0.6709886547811994</v>
          </cell>
        </row>
        <row r="35">
          <cell r="B35" t="str">
            <v>4.4.2.4</v>
          </cell>
          <cell r="C35" t="str">
            <v>От 100 до 750 кВт (6-35 кВ)</v>
          </cell>
          <cell r="D35" t="str">
            <v>кВт</v>
          </cell>
          <cell r="E35">
            <v>6655</v>
          </cell>
          <cell r="F35">
            <v>4124</v>
          </cell>
          <cell r="G35">
            <v>1427.5</v>
          </cell>
          <cell r="H35">
            <v>427.5</v>
          </cell>
          <cell r="I35">
            <v>600</v>
          </cell>
          <cell r="J35">
            <v>1027.5</v>
          </cell>
          <cell r="K35">
            <v>400</v>
          </cell>
          <cell r="L35">
            <v>1427.5</v>
          </cell>
          <cell r="N35">
            <v>2698.5</v>
          </cell>
          <cell r="O35">
            <v>2700</v>
          </cell>
          <cell r="P35">
            <v>2500</v>
          </cell>
          <cell r="S35">
            <v>3027.5</v>
          </cell>
          <cell r="T35">
            <v>427.5</v>
          </cell>
          <cell r="U35">
            <v>600</v>
          </cell>
          <cell r="V35">
            <v>1027.5</v>
          </cell>
          <cell r="W35">
            <v>1050</v>
          </cell>
          <cell r="X35">
            <v>2077.5</v>
          </cell>
          <cell r="Y35">
            <v>950</v>
          </cell>
          <cell r="AB35">
            <v>1427.5</v>
          </cell>
          <cell r="AC35">
            <v>950</v>
          </cell>
          <cell r="AD35">
            <v>3027.5</v>
          </cell>
          <cell r="AE35">
            <v>1600</v>
          </cell>
          <cell r="AF35">
            <v>1.1208406304728546</v>
          </cell>
        </row>
        <row r="36">
          <cell r="B36" t="str">
            <v>4.4.2.5</v>
          </cell>
          <cell r="C36" t="str">
            <v>Более 750 кВт (6-35 кВ)</v>
          </cell>
          <cell r="D36" t="str">
            <v>кВт</v>
          </cell>
          <cell r="E36">
            <v>13566</v>
          </cell>
          <cell r="F36">
            <v>9560</v>
          </cell>
          <cell r="G36">
            <v>5841</v>
          </cell>
          <cell r="I36">
            <v>841</v>
          </cell>
          <cell r="J36">
            <v>841</v>
          </cell>
          <cell r="K36">
            <v>5000</v>
          </cell>
          <cell r="L36">
            <v>5841</v>
          </cell>
          <cell r="M36">
            <v>0</v>
          </cell>
          <cell r="N36">
            <v>4750</v>
          </cell>
          <cell r="O36">
            <v>4800</v>
          </cell>
          <cell r="P36">
            <v>5000</v>
          </cell>
          <cell r="S36">
            <v>5841</v>
          </cell>
          <cell r="U36">
            <v>841</v>
          </cell>
          <cell r="V36">
            <v>841</v>
          </cell>
          <cell r="W36">
            <v>5000</v>
          </cell>
          <cell r="X36">
            <v>5841</v>
          </cell>
          <cell r="Y36">
            <v>0</v>
          </cell>
          <cell r="AA36">
            <v>0</v>
          </cell>
          <cell r="AB36">
            <v>5841</v>
          </cell>
          <cell r="AC36">
            <v>0</v>
          </cell>
          <cell r="AD36">
            <v>5841</v>
          </cell>
          <cell r="AE36">
            <v>0</v>
          </cell>
          <cell r="AF36">
            <v>0</v>
          </cell>
        </row>
        <row r="38">
          <cell r="C38" t="str">
            <v xml:space="preserve">3. Программа реализации(План)  </v>
          </cell>
          <cell r="S38" t="str">
            <v xml:space="preserve">3. Программа реализации(Выполнение)  </v>
          </cell>
        </row>
        <row r="39">
          <cell r="C39" t="str">
            <v>3.2 Тарифы (цены)</v>
          </cell>
        </row>
        <row r="40">
          <cell r="B40" t="str">
            <v>№ п/п</v>
          </cell>
          <cell r="C40" t="str">
            <v>Виды продукции</v>
          </cell>
          <cell r="D40" t="str">
            <v>Ед. изм. натур. показателей</v>
          </cell>
          <cell r="E40" t="str">
            <v xml:space="preserve"> 2007г. Факт</v>
          </cell>
          <cell r="F40" t="str">
            <v xml:space="preserve"> 2008г. Факт</v>
          </cell>
          <cell r="G40" t="str">
            <v xml:space="preserve"> 2009г. План</v>
          </cell>
          <cell r="H40" t="str">
            <v>В том числе по кварталам</v>
          </cell>
          <cell r="N40" t="str">
            <v xml:space="preserve"> 2010г. Прогноз</v>
          </cell>
          <cell r="O40" t="str">
            <v xml:space="preserve"> 2011г. Прогноз</v>
          </cell>
          <cell r="P40" t="str">
            <v xml:space="preserve"> 2012г. Прогноз</v>
          </cell>
          <cell r="Q40" t="str">
            <v xml:space="preserve"> 2013г. Прогноз</v>
          </cell>
          <cell r="S40" t="str">
            <v xml:space="preserve"> 2009г. Факт</v>
          </cell>
          <cell r="T40" t="str">
            <v>В том числе по кварталам</v>
          </cell>
          <cell r="AA40" t="str">
            <v>План отчётного периода</v>
          </cell>
          <cell r="AC40" t="str">
            <v>Факт за отчётный период</v>
          </cell>
          <cell r="AE40" t="str">
            <v>Отклонение факта от плана за год.</v>
          </cell>
        </row>
        <row r="41">
          <cell r="H41" t="str">
            <v>1 кв.</v>
          </cell>
          <cell r="I41" t="str">
            <v>2 кв.</v>
          </cell>
          <cell r="J41" t="str">
            <v>6 мес.</v>
          </cell>
          <cell r="K41" t="str">
            <v>3 кв.</v>
          </cell>
          <cell r="L41" t="str">
            <v>9 мес.</v>
          </cell>
          <cell r="M41" t="str">
            <v>4 кв.</v>
          </cell>
          <cell r="T41" t="str">
            <v>1 кв.</v>
          </cell>
          <cell r="U41" t="str">
            <v>2 кв.</v>
          </cell>
          <cell r="V41" t="str">
            <v>6 мес.</v>
          </cell>
          <cell r="W41" t="str">
            <v>3 кв.</v>
          </cell>
          <cell r="X41" t="str">
            <v>9 мес.</v>
          </cell>
          <cell r="Y41" t="str">
            <v>4 кв.</v>
          </cell>
          <cell r="AA41" t="str">
            <v>4 квартал</v>
          </cell>
          <cell r="AB41" t="str">
            <v>С начала года</v>
          </cell>
          <cell r="AC41" t="str">
            <v>4 квартал</v>
          </cell>
          <cell r="AD41" t="str">
            <v>С начала года</v>
          </cell>
          <cell r="AE41" t="str">
            <v>Абсолютное</v>
          </cell>
          <cell r="AF41" t="str">
            <v>Относительное</v>
          </cell>
        </row>
        <row r="42">
          <cell r="B42">
            <v>1</v>
          </cell>
          <cell r="C42">
            <v>2</v>
          </cell>
          <cell r="D42">
            <v>3</v>
          </cell>
          <cell r="E42">
            <v>4</v>
          </cell>
          <cell r="F42">
            <v>5</v>
          </cell>
          <cell r="G42">
            <v>6</v>
          </cell>
          <cell r="H42">
            <v>7</v>
          </cell>
          <cell r="I42">
            <v>8</v>
          </cell>
          <cell r="J42">
            <v>9</v>
          </cell>
          <cell r="K42">
            <v>10</v>
          </cell>
          <cell r="L42">
            <v>11</v>
          </cell>
          <cell r="M42">
            <v>12</v>
          </cell>
          <cell r="N42">
            <v>13</v>
          </cell>
          <cell r="O42">
            <v>14</v>
          </cell>
          <cell r="P42">
            <v>15</v>
          </cell>
          <cell r="Q42">
            <v>16</v>
          </cell>
          <cell r="S42">
            <v>17</v>
          </cell>
          <cell r="T42">
            <v>18</v>
          </cell>
          <cell r="U42">
            <v>19</v>
          </cell>
          <cell r="V42">
            <v>20</v>
          </cell>
          <cell r="W42">
            <v>21</v>
          </cell>
          <cell r="X42">
            <v>22</v>
          </cell>
          <cell r="Y42">
            <v>23</v>
          </cell>
          <cell r="AA42">
            <v>24</v>
          </cell>
          <cell r="AB42">
            <v>25</v>
          </cell>
          <cell r="AC42">
            <v>26</v>
          </cell>
          <cell r="AD42">
            <v>27</v>
          </cell>
          <cell r="AE42">
            <v>24</v>
          </cell>
          <cell r="AF42">
            <v>25</v>
          </cell>
        </row>
        <row r="43">
          <cell r="B43" t="str">
            <v>4.</v>
          </cell>
          <cell r="C43" t="str">
            <v>Сетевые услуги</v>
          </cell>
        </row>
        <row r="44">
          <cell r="B44" t="str">
            <v>4.1</v>
          </cell>
          <cell r="C44" t="str">
            <v>Одноставочный тариф (или ставка на оплату потерь при двуставочном тарифе)</v>
          </cell>
          <cell r="D44" t="str">
            <v>коп/кВтч</v>
          </cell>
          <cell r="E44">
            <v>46.866221101860774</v>
          </cell>
          <cell r="F44">
            <v>14.941497583179629</v>
          </cell>
          <cell r="G44">
            <v>20.498121301307108</v>
          </cell>
          <cell r="H44">
            <v>19.809840223645168</v>
          </cell>
          <cell r="I44">
            <v>20.276931647414376</v>
          </cell>
          <cell r="J44">
            <v>20.013471618061065</v>
          </cell>
          <cell r="K44">
            <v>20.303417836971533</v>
          </cell>
          <cell r="L44">
            <v>20.099325864402442</v>
          </cell>
          <cell r="M44">
            <v>21.499448876392474</v>
          </cell>
          <cell r="N44">
            <v>15.103810523690306</v>
          </cell>
          <cell r="O44">
            <v>19.648354252493288</v>
          </cell>
          <cell r="P44">
            <v>22.878407658278128</v>
          </cell>
          <cell r="Q44">
            <v>0</v>
          </cell>
          <cell r="S44">
            <v>19.715568609903109</v>
          </cell>
          <cell r="T44">
            <v>19.809840223645168</v>
          </cell>
          <cell r="U44">
            <v>20.276931647414376</v>
          </cell>
          <cell r="V44">
            <v>20.013471618061065</v>
          </cell>
          <cell r="W44">
            <v>20.303417876523376</v>
          </cell>
          <cell r="X44">
            <v>20.099325876113898</v>
          </cell>
          <cell r="Y44">
            <v>18.804877693397014</v>
          </cell>
          <cell r="AA44">
            <v>21.499448876392474</v>
          </cell>
          <cell r="AB44">
            <v>20.498121301307108</v>
          </cell>
          <cell r="AC44">
            <v>18.804877693397014</v>
          </cell>
          <cell r="AD44">
            <v>19.715568609903109</v>
          </cell>
          <cell r="AE44">
            <v>-0.78255269140399975</v>
          </cell>
          <cell r="AF44">
            <v>-3.8176800688270812E-2</v>
          </cell>
        </row>
        <row r="45">
          <cell r="B45" t="str">
            <v>4.1.1</v>
          </cell>
          <cell r="C45" t="str">
            <v>ВН (от 110 кВ)</v>
          </cell>
          <cell r="D45" t="str">
            <v>коп/кВтч</v>
          </cell>
          <cell r="E45">
            <v>36.213908431648449</v>
          </cell>
          <cell r="F45">
            <v>3.2519999999999998</v>
          </cell>
          <cell r="G45">
            <v>3.1550000000000002</v>
          </cell>
          <cell r="H45">
            <v>3.1549999999999998</v>
          </cell>
          <cell r="I45">
            <v>3.1549999999999998</v>
          </cell>
          <cell r="J45">
            <v>3.1550000000000002</v>
          </cell>
          <cell r="K45">
            <v>3.1549999999999998</v>
          </cell>
          <cell r="L45">
            <v>3.1550000000000002</v>
          </cell>
          <cell r="M45">
            <v>3.1549999999999998</v>
          </cell>
          <cell r="N45">
            <v>3.7060815417284436</v>
          </cell>
          <cell r="O45">
            <v>5.0648357093370011</v>
          </cell>
          <cell r="P45">
            <v>6.3090552724567281</v>
          </cell>
          <cell r="S45">
            <v>3.1549999999999998</v>
          </cell>
          <cell r="T45">
            <v>3.1549999999999998</v>
          </cell>
          <cell r="U45">
            <v>3.1549999999999998</v>
          </cell>
          <cell r="V45">
            <v>3.1550000000000002</v>
          </cell>
          <cell r="W45">
            <v>3.1549999999999998</v>
          </cell>
          <cell r="X45">
            <v>3.1550000000000002</v>
          </cell>
          <cell r="Y45">
            <v>3.1549999999999998</v>
          </cell>
          <cell r="AA45">
            <v>3.1549999999999998</v>
          </cell>
          <cell r="AB45">
            <v>3.1550000000000002</v>
          </cell>
          <cell r="AC45">
            <v>3.1549999999999998</v>
          </cell>
          <cell r="AD45">
            <v>3.1549999999999998</v>
          </cell>
          <cell r="AE45">
            <v>0</v>
          </cell>
          <cell r="AF45">
            <v>0</v>
          </cell>
        </row>
        <row r="46">
          <cell r="B46" t="str">
            <v>4.1.2</v>
          </cell>
          <cell r="C46" t="str">
            <v>СН 1 (35 кВ)</v>
          </cell>
          <cell r="D46" t="str">
            <v>коп/кВтч</v>
          </cell>
          <cell r="E46">
            <v>29.658318098720297</v>
          </cell>
          <cell r="F46">
            <v>8.9740005099999998</v>
          </cell>
          <cell r="G46">
            <v>10.504</v>
          </cell>
          <cell r="H46">
            <v>10.504</v>
          </cell>
          <cell r="I46">
            <v>10.504</v>
          </cell>
          <cell r="J46">
            <v>10.503999999999998</v>
          </cell>
          <cell r="K46">
            <v>10.504</v>
          </cell>
          <cell r="L46">
            <v>10.503999999999998</v>
          </cell>
          <cell r="M46">
            <v>10.504</v>
          </cell>
          <cell r="N46">
            <v>14.5</v>
          </cell>
          <cell r="O46">
            <v>17.8</v>
          </cell>
          <cell r="P46">
            <v>20.2</v>
          </cell>
          <cell r="S46">
            <v>10.504</v>
          </cell>
          <cell r="T46">
            <v>10.504</v>
          </cell>
          <cell r="U46">
            <v>10.504</v>
          </cell>
          <cell r="V46">
            <v>10.503999999999998</v>
          </cell>
          <cell r="W46">
            <v>10.504</v>
          </cell>
          <cell r="X46">
            <v>10.503999999999998</v>
          </cell>
          <cell r="Y46">
            <v>10.504</v>
          </cell>
          <cell r="AA46">
            <v>10.504</v>
          </cell>
          <cell r="AB46">
            <v>10.504</v>
          </cell>
          <cell r="AC46">
            <v>10.504</v>
          </cell>
          <cell r="AD46">
            <v>10.504</v>
          </cell>
          <cell r="AE46">
            <v>0</v>
          </cell>
          <cell r="AF46">
            <v>0</v>
          </cell>
        </row>
        <row r="47">
          <cell r="B47" t="str">
            <v>4.1.3</v>
          </cell>
          <cell r="C47" t="str">
            <v>СН 2 (20-1 кВ)</v>
          </cell>
          <cell r="D47" t="str">
            <v>коп/кВтч</v>
          </cell>
          <cell r="E47">
            <v>69.409779482262707</v>
          </cell>
          <cell r="F47">
            <v>8.8615899000000002</v>
          </cell>
          <cell r="G47">
            <v>12.819502336302971</v>
          </cell>
          <cell r="H47">
            <v>12.804721173588351</v>
          </cell>
          <cell r="I47">
            <v>12.830579815548582</v>
          </cell>
          <cell r="J47">
            <v>12.816005243449435</v>
          </cell>
          <cell r="K47">
            <v>12.8089327748455</v>
          </cell>
          <cell r="L47">
            <v>12.813869452114968</v>
          </cell>
          <cell r="M47">
            <v>12.8335050458117</v>
          </cell>
          <cell r="N47">
            <v>15.25</v>
          </cell>
          <cell r="O47">
            <v>21.3</v>
          </cell>
          <cell r="P47">
            <v>25.07</v>
          </cell>
          <cell r="S47">
            <v>12.829303811391457</v>
          </cell>
          <cell r="T47">
            <v>12.804721173588351</v>
          </cell>
          <cell r="U47">
            <v>12.830579815548582</v>
          </cell>
          <cell r="V47">
            <v>12.816005243449435</v>
          </cell>
          <cell r="W47">
            <v>12.808932927242356</v>
          </cell>
          <cell r="X47">
            <v>12.813869498136789</v>
          </cell>
          <cell r="Y47">
            <v>12.867098285003726</v>
          </cell>
          <cell r="AA47">
            <v>12.8335050458117</v>
          </cell>
          <cell r="AB47">
            <v>12.819502336302971</v>
          </cell>
          <cell r="AC47">
            <v>12.867098285003726</v>
          </cell>
          <cell r="AD47">
            <v>12.829303811391457</v>
          </cell>
          <cell r="AE47">
            <v>9.8014750884853896E-3</v>
          </cell>
          <cell r="AF47">
            <v>7.645753190222552E-4</v>
          </cell>
        </row>
        <row r="48">
          <cell r="B48" t="str">
            <v>4.1.4</v>
          </cell>
          <cell r="C48" t="str">
            <v>НН (0,4 кВ и ниже)</v>
          </cell>
          <cell r="D48" t="str">
            <v>коп/кВтч</v>
          </cell>
          <cell r="E48">
            <v>84.63194213896135</v>
          </cell>
          <cell r="F48">
            <v>30.559000009999998</v>
          </cell>
          <cell r="G48">
            <v>36.414999999999992</v>
          </cell>
          <cell r="H48">
            <v>36.414999999999999</v>
          </cell>
          <cell r="I48">
            <v>36.414999999999999</v>
          </cell>
          <cell r="J48">
            <v>36.414999999999999</v>
          </cell>
          <cell r="K48">
            <v>36.414999999999999</v>
          </cell>
          <cell r="L48">
            <v>36.414999999999999</v>
          </cell>
          <cell r="M48">
            <v>36.414999999999999</v>
          </cell>
          <cell r="N48">
            <v>25.6</v>
          </cell>
          <cell r="O48">
            <v>32.9</v>
          </cell>
          <cell r="P48">
            <v>37.200000000000003</v>
          </cell>
          <cell r="S48">
            <v>36.414999999999999</v>
          </cell>
          <cell r="T48">
            <v>36.414999999999999</v>
          </cell>
          <cell r="U48">
            <v>36.414999999999999</v>
          </cell>
          <cell r="V48">
            <v>36.414999999999999</v>
          </cell>
          <cell r="W48">
            <v>36.414999999999999</v>
          </cell>
          <cell r="X48">
            <v>36.414999999999999</v>
          </cell>
          <cell r="Y48">
            <v>36.414999999999999</v>
          </cell>
          <cell r="AA48">
            <v>36.414999999999999</v>
          </cell>
          <cell r="AB48">
            <v>36.414999999999992</v>
          </cell>
          <cell r="AC48">
            <v>36.414999999999999</v>
          </cell>
          <cell r="AD48">
            <v>36.414999999999999</v>
          </cell>
          <cell r="AE48">
            <v>0</v>
          </cell>
          <cell r="AF48">
            <v>0</v>
          </cell>
        </row>
        <row r="49">
          <cell r="B49" t="str">
            <v>4.2.</v>
          </cell>
          <cell r="C49" t="str">
            <v>Ставка на содержание сетей</v>
          </cell>
          <cell r="D49" t="str">
            <v>руб/МВт в мес.</v>
          </cell>
          <cell r="E49" t="str">
            <v/>
          </cell>
          <cell r="F49">
            <v>438786.51069366391</v>
          </cell>
          <cell r="G49">
            <v>466758.17815396137</v>
          </cell>
          <cell r="H49">
            <v>469553.60901260545</v>
          </cell>
          <cell r="I49">
            <v>467511.21305148694</v>
          </cell>
          <cell r="J49">
            <v>468536.59116561292</v>
          </cell>
          <cell r="K49">
            <v>460540.09369648196</v>
          </cell>
          <cell r="L49">
            <v>465923.9641469614</v>
          </cell>
          <cell r="M49">
            <v>469229.40469766356</v>
          </cell>
          <cell r="N49">
            <v>517139.31342454039</v>
          </cell>
          <cell r="O49">
            <v>529406.93139210215</v>
          </cell>
          <cell r="P49">
            <v>535975.57024777844</v>
          </cell>
          <cell r="Q49">
            <v>0</v>
          </cell>
          <cell r="S49">
            <v>465824.30324223236</v>
          </cell>
          <cell r="T49">
            <v>469553.60901260545</v>
          </cell>
          <cell r="U49">
            <v>467511.21305148694</v>
          </cell>
          <cell r="V49">
            <v>468536.59116561292</v>
          </cell>
          <cell r="W49">
            <v>460540.09369648196</v>
          </cell>
          <cell r="X49">
            <v>465923.96351681073</v>
          </cell>
          <cell r="Y49">
            <v>465524.94993995177</v>
          </cell>
          <cell r="AA49">
            <v>469229.40469766356</v>
          </cell>
          <cell r="AB49">
            <v>466758.17815396137</v>
          </cell>
          <cell r="AC49">
            <v>465524.94993995177</v>
          </cell>
          <cell r="AD49">
            <v>465824.30324223236</v>
          </cell>
          <cell r="AE49">
            <v>-933.87491172901355</v>
          </cell>
          <cell r="AF49">
            <v>-2.0007681824076632E-3</v>
          </cell>
        </row>
        <row r="50">
          <cell r="B50" t="str">
            <v>4.2.1</v>
          </cell>
          <cell r="C50" t="str">
            <v>ВН (от 110 кВ)</v>
          </cell>
          <cell r="D50" t="str">
            <v>руб/МВт в мес.</v>
          </cell>
          <cell r="E50">
            <v>0</v>
          </cell>
          <cell r="F50">
            <v>750061.65</v>
          </cell>
          <cell r="G50">
            <v>734307.9</v>
          </cell>
          <cell r="H50">
            <v>734307.9</v>
          </cell>
          <cell r="I50">
            <v>734307.9</v>
          </cell>
          <cell r="J50">
            <v>734307.9</v>
          </cell>
          <cell r="K50">
            <v>734307.9</v>
          </cell>
          <cell r="L50">
            <v>734307.90250291326</v>
          </cell>
          <cell r="M50">
            <v>734307.9</v>
          </cell>
          <cell r="N50">
            <v>194037</v>
          </cell>
          <cell r="O50">
            <v>198580</v>
          </cell>
          <cell r="P50">
            <v>201552</v>
          </cell>
          <cell r="S50">
            <v>734307.89811913285</v>
          </cell>
          <cell r="T50">
            <v>734307.9</v>
          </cell>
          <cell r="U50">
            <v>734307.9</v>
          </cell>
          <cell r="V50">
            <v>734307.9</v>
          </cell>
          <cell r="W50">
            <v>734307.9</v>
          </cell>
          <cell r="X50">
            <v>734307.90000000014</v>
          </cell>
          <cell r="Y50">
            <v>734307.9</v>
          </cell>
          <cell r="AA50">
            <v>734307.9</v>
          </cell>
          <cell r="AB50">
            <v>734307.9</v>
          </cell>
          <cell r="AC50">
            <v>734307.9</v>
          </cell>
          <cell r="AD50">
            <v>734307.89811913285</v>
          </cell>
          <cell r="AE50">
            <v>-1.8808671738952398E-3</v>
          </cell>
          <cell r="AF50">
            <v>-2.5614148695598122E-9</v>
          </cell>
        </row>
        <row r="51">
          <cell r="B51" t="str">
            <v>4.2.2</v>
          </cell>
          <cell r="C51" t="str">
            <v>СН 1 (35 кВ)</v>
          </cell>
          <cell r="D51" t="str">
            <v>руб/МВт в мес.</v>
          </cell>
          <cell r="E51">
            <v>0</v>
          </cell>
          <cell r="F51">
            <v>654086.68999999994</v>
          </cell>
          <cell r="G51">
            <v>743510.6</v>
          </cell>
          <cell r="H51">
            <v>743510.6</v>
          </cell>
          <cell r="I51">
            <v>743510.6</v>
          </cell>
          <cell r="J51">
            <v>743510.6</v>
          </cell>
          <cell r="K51">
            <v>743510.6</v>
          </cell>
          <cell r="L51">
            <v>743510.6</v>
          </cell>
          <cell r="M51">
            <v>743510.6</v>
          </cell>
          <cell r="N51">
            <v>812000</v>
          </cell>
          <cell r="O51">
            <v>820349.2</v>
          </cell>
          <cell r="P51">
            <v>829349</v>
          </cell>
          <cell r="S51">
            <v>743510.6</v>
          </cell>
          <cell r="T51">
            <v>743510.6</v>
          </cell>
          <cell r="U51">
            <v>743510.6</v>
          </cell>
          <cell r="V51">
            <v>743510.6</v>
          </cell>
          <cell r="W51">
            <v>743510.6</v>
          </cell>
          <cell r="X51">
            <v>743510.60000000009</v>
          </cell>
          <cell r="Y51">
            <v>743510.6</v>
          </cell>
          <cell r="AA51">
            <v>743510.6</v>
          </cell>
          <cell r="AB51">
            <v>743510.6</v>
          </cell>
          <cell r="AC51">
            <v>743510.6</v>
          </cell>
          <cell r="AD51">
            <v>743510.6</v>
          </cell>
          <cell r="AE51">
            <v>0</v>
          </cell>
          <cell r="AF51">
            <v>0</v>
          </cell>
        </row>
        <row r="52">
          <cell r="B52" t="str">
            <v>4.2.3</v>
          </cell>
          <cell r="C52" t="str">
            <v>СН 2 (20-1 кВ)</v>
          </cell>
          <cell r="D52" t="str">
            <v>руб/МВт в мес.</v>
          </cell>
          <cell r="E52">
            <v>0</v>
          </cell>
          <cell r="F52">
            <v>616231.55000000005</v>
          </cell>
          <cell r="G52">
            <v>682298.67936994927</v>
          </cell>
          <cell r="H52">
            <v>682298.68</v>
          </cell>
          <cell r="I52">
            <v>682298.68</v>
          </cell>
          <cell r="J52">
            <v>682298.67622203322</v>
          </cell>
          <cell r="K52">
            <v>682298.68</v>
          </cell>
          <cell r="L52">
            <v>682298.67999999982</v>
          </cell>
          <cell r="M52">
            <v>682298.68</v>
          </cell>
          <cell r="N52">
            <v>896400</v>
          </cell>
          <cell r="O52">
            <v>898100</v>
          </cell>
          <cell r="P52">
            <v>905768</v>
          </cell>
          <cell r="S52">
            <v>682298.68189015216</v>
          </cell>
          <cell r="T52">
            <v>682298.68</v>
          </cell>
          <cell r="U52">
            <v>682298.68</v>
          </cell>
          <cell r="V52">
            <v>682298.67622203322</v>
          </cell>
          <cell r="W52">
            <v>682298.68</v>
          </cell>
          <cell r="X52">
            <v>682298.6791587437</v>
          </cell>
          <cell r="Y52">
            <v>682298.68</v>
          </cell>
          <cell r="AA52">
            <v>682298.68</v>
          </cell>
          <cell r="AB52">
            <v>682298.67936994927</v>
          </cell>
          <cell r="AC52">
            <v>682298.68</v>
          </cell>
          <cell r="AD52">
            <v>682298.68189015216</v>
          </cell>
          <cell r="AE52">
            <v>2.5202028919011354E-3</v>
          </cell>
          <cell r="AF52">
            <v>3.6936945184011647E-9</v>
          </cell>
        </row>
        <row r="53">
          <cell r="B53" t="str">
            <v>4.2.4</v>
          </cell>
          <cell r="C53" t="str">
            <v>НН (0,4 кВ и ниже)</v>
          </cell>
          <cell r="D53" t="str">
            <v>руб/МВт в мес.</v>
          </cell>
          <cell r="E53">
            <v>0</v>
          </cell>
          <cell r="F53">
            <v>91323.29</v>
          </cell>
          <cell r="G53">
            <v>139639.00999999998</v>
          </cell>
          <cell r="H53">
            <v>139639.01</v>
          </cell>
          <cell r="I53">
            <v>139639.01</v>
          </cell>
          <cell r="J53">
            <v>139639.00999999998</v>
          </cell>
          <cell r="K53">
            <v>139639.01</v>
          </cell>
          <cell r="L53">
            <v>139639.01</v>
          </cell>
          <cell r="M53">
            <v>139639.01</v>
          </cell>
          <cell r="N53">
            <v>1211027.1000000001</v>
          </cell>
          <cell r="O53">
            <v>1220200</v>
          </cell>
          <cell r="P53">
            <v>1230536</v>
          </cell>
          <cell r="S53">
            <v>139639.00999999998</v>
          </cell>
          <cell r="T53">
            <v>139639.01</v>
          </cell>
          <cell r="U53">
            <v>139639.01</v>
          </cell>
          <cell r="V53">
            <v>139639.00999999998</v>
          </cell>
          <cell r="W53">
            <v>139639.01</v>
          </cell>
          <cell r="X53">
            <v>139639.01</v>
          </cell>
          <cell r="Y53">
            <v>139639.01</v>
          </cell>
          <cell r="AA53">
            <v>139639.01</v>
          </cell>
          <cell r="AB53">
            <v>139639.00999999998</v>
          </cell>
          <cell r="AC53">
            <v>139639.01</v>
          </cell>
          <cell r="AD53">
            <v>139639.00999999998</v>
          </cell>
          <cell r="AE53">
            <v>0</v>
          </cell>
          <cell r="AF53">
            <v>0</v>
          </cell>
        </row>
        <row r="54">
          <cell r="B54" t="str">
            <v>4.3.</v>
          </cell>
          <cell r="C54" t="str">
            <v>Транзит электроэнергии:</v>
          </cell>
          <cell r="D54" t="str">
            <v>коп/кВтч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AE54">
            <v>0</v>
          </cell>
          <cell r="AF54" t="str">
            <v/>
          </cell>
        </row>
        <row r="55">
          <cell r="B55" t="str">
            <v>4.3.1</v>
          </cell>
          <cell r="C55" t="str">
            <v>ВН (от 110 кВ)</v>
          </cell>
          <cell r="D55" t="str">
            <v>коп/кВтч</v>
          </cell>
          <cell r="E55">
            <v>0</v>
          </cell>
          <cell r="F55">
            <v>0</v>
          </cell>
          <cell r="G55" t="str">
            <v/>
          </cell>
          <cell r="J55" t="str">
            <v/>
          </cell>
          <cell r="L55" t="str">
            <v/>
          </cell>
          <cell r="N55">
            <v>0</v>
          </cell>
          <cell r="O55">
            <v>0</v>
          </cell>
          <cell r="P55">
            <v>0</v>
          </cell>
          <cell r="S55" t="str">
            <v/>
          </cell>
          <cell r="T55">
            <v>0</v>
          </cell>
          <cell r="U55">
            <v>0</v>
          </cell>
          <cell r="V55" t="str">
            <v/>
          </cell>
          <cell r="W55">
            <v>0</v>
          </cell>
          <cell r="X55" t="str">
            <v/>
          </cell>
          <cell r="Y55">
            <v>0</v>
          </cell>
          <cell r="AC55">
            <v>0</v>
          </cell>
          <cell r="AE55">
            <v>0</v>
          </cell>
          <cell r="AF55" t="str">
            <v/>
          </cell>
        </row>
        <row r="56">
          <cell r="B56" t="str">
            <v>4.3.2</v>
          </cell>
          <cell r="C56" t="str">
            <v>СН 1 (35 кВ)</v>
          </cell>
          <cell r="D56" t="str">
            <v>коп/кВтч</v>
          </cell>
          <cell r="E56">
            <v>0</v>
          </cell>
          <cell r="F56">
            <v>0</v>
          </cell>
          <cell r="G56" t="str">
            <v/>
          </cell>
          <cell r="J56" t="str">
            <v/>
          </cell>
          <cell r="L56" t="str">
            <v/>
          </cell>
          <cell r="N56">
            <v>0</v>
          </cell>
          <cell r="O56">
            <v>0</v>
          </cell>
          <cell r="P56">
            <v>0</v>
          </cell>
          <cell r="S56" t="str">
            <v/>
          </cell>
          <cell r="T56">
            <v>0</v>
          </cell>
          <cell r="U56">
            <v>0</v>
          </cell>
          <cell r="V56" t="str">
            <v/>
          </cell>
          <cell r="W56">
            <v>0</v>
          </cell>
          <cell r="X56" t="str">
            <v/>
          </cell>
          <cell r="Y56">
            <v>0</v>
          </cell>
          <cell r="AC56">
            <v>0</v>
          </cell>
          <cell r="AE56">
            <v>0</v>
          </cell>
          <cell r="AF56" t="str">
            <v/>
          </cell>
        </row>
        <row r="57">
          <cell r="B57" t="str">
            <v>4.3.3</v>
          </cell>
          <cell r="C57" t="str">
            <v>СН 2 (20-1 кВ)</v>
          </cell>
          <cell r="D57" t="str">
            <v>коп/кВтч</v>
          </cell>
          <cell r="E57">
            <v>0</v>
          </cell>
          <cell r="F57">
            <v>0</v>
          </cell>
          <cell r="G57" t="str">
            <v/>
          </cell>
          <cell r="J57" t="str">
            <v/>
          </cell>
          <cell r="L57" t="str">
            <v/>
          </cell>
          <cell r="N57">
            <v>0</v>
          </cell>
          <cell r="O57">
            <v>0</v>
          </cell>
          <cell r="P57">
            <v>0</v>
          </cell>
          <cell r="S57" t="str">
            <v/>
          </cell>
          <cell r="T57">
            <v>0</v>
          </cell>
          <cell r="U57">
            <v>0</v>
          </cell>
          <cell r="V57" t="str">
            <v/>
          </cell>
          <cell r="W57">
            <v>0</v>
          </cell>
          <cell r="X57" t="str">
            <v/>
          </cell>
          <cell r="Y57">
            <v>0</v>
          </cell>
          <cell r="AC57">
            <v>0</v>
          </cell>
          <cell r="AE57">
            <v>0</v>
          </cell>
          <cell r="AF57" t="str">
            <v/>
          </cell>
        </row>
        <row r="58">
          <cell r="B58" t="str">
            <v>4.3.4</v>
          </cell>
          <cell r="C58" t="str">
            <v>НН (0,4 кВ и ниже)</v>
          </cell>
          <cell r="D58" t="str">
            <v>коп/кВтч</v>
          </cell>
          <cell r="E58">
            <v>0</v>
          </cell>
          <cell r="F58">
            <v>0</v>
          </cell>
          <cell r="G58" t="str">
            <v/>
          </cell>
          <cell r="J58" t="str">
            <v/>
          </cell>
          <cell r="L58" t="str">
            <v/>
          </cell>
          <cell r="N58">
            <v>0</v>
          </cell>
          <cell r="O58">
            <v>0</v>
          </cell>
          <cell r="P58">
            <v>0</v>
          </cell>
          <cell r="S58" t="str">
            <v/>
          </cell>
          <cell r="T58">
            <v>0</v>
          </cell>
          <cell r="U58">
            <v>0</v>
          </cell>
          <cell r="V58" t="str">
            <v/>
          </cell>
          <cell r="W58">
            <v>0</v>
          </cell>
          <cell r="X58" t="str">
            <v/>
          </cell>
          <cell r="Y58">
            <v>0</v>
          </cell>
          <cell r="AC58">
            <v>0</v>
          </cell>
          <cell r="AE58">
            <v>0</v>
          </cell>
          <cell r="AF58" t="str">
            <v/>
          </cell>
        </row>
        <row r="59">
          <cell r="B59" t="str">
            <v>4.4.</v>
          </cell>
          <cell r="C59" t="str">
            <v>Услуги по технологическому присоединению</v>
          </cell>
        </row>
        <row r="60">
          <cell r="B60" t="str">
            <v>4.4.1</v>
          </cell>
          <cell r="C60" t="str">
            <v>Заявители на напряжении</v>
          </cell>
          <cell r="D60" t="str">
            <v>руб/подключение</v>
          </cell>
          <cell r="E60">
            <v>491.3</v>
          </cell>
          <cell r="F60">
            <v>248.50752783964356</v>
          </cell>
          <cell r="G60">
            <v>466.09999999999997</v>
          </cell>
          <cell r="H60">
            <v>466.1</v>
          </cell>
          <cell r="I60">
            <v>466.1</v>
          </cell>
          <cell r="J60">
            <v>466.09999999999997</v>
          </cell>
          <cell r="K60">
            <v>466.1</v>
          </cell>
          <cell r="L60">
            <v>466.09999999999997</v>
          </cell>
          <cell r="M60">
            <v>466.1</v>
          </cell>
          <cell r="N60">
            <v>533.49102793375801</v>
          </cell>
          <cell r="O60">
            <v>568.1679447494522</v>
          </cell>
          <cell r="P60">
            <v>636.38</v>
          </cell>
          <cell r="Q60" t="str">
            <v/>
          </cell>
          <cell r="S60">
            <v>466.1</v>
          </cell>
          <cell r="T60">
            <v>466.1</v>
          </cell>
          <cell r="U60">
            <v>466.1</v>
          </cell>
          <cell r="V60">
            <v>466.09999999999997</v>
          </cell>
          <cell r="W60">
            <v>466.1</v>
          </cell>
          <cell r="X60">
            <v>466.1</v>
          </cell>
          <cell r="Y60">
            <v>466.1</v>
          </cell>
          <cell r="AA60">
            <v>466.1</v>
          </cell>
          <cell r="AB60">
            <v>466.09999999999997</v>
          </cell>
          <cell r="AC60">
            <v>466.1</v>
          </cell>
          <cell r="AD60">
            <v>466.1</v>
          </cell>
          <cell r="AE60">
            <v>0</v>
          </cell>
          <cell r="AF60">
            <v>0</v>
          </cell>
        </row>
        <row r="61">
          <cell r="B61" t="str">
            <v>4.4.1.1</v>
          </cell>
          <cell r="C61" t="str">
            <v>Физ. лица (15 кВ)</v>
          </cell>
          <cell r="D61" t="str">
            <v>руб/подключение</v>
          </cell>
          <cell r="E61">
            <v>491.3</v>
          </cell>
          <cell r="F61">
            <v>248.50752783964356</v>
          </cell>
          <cell r="G61">
            <v>466.09999999999997</v>
          </cell>
          <cell r="H61">
            <v>466.1</v>
          </cell>
          <cell r="I61">
            <v>466.1</v>
          </cell>
          <cell r="J61">
            <v>466.09999999999997</v>
          </cell>
          <cell r="K61">
            <v>466.1</v>
          </cell>
          <cell r="L61">
            <v>466.09999999999997</v>
          </cell>
          <cell r="M61">
            <v>466.1</v>
          </cell>
          <cell r="N61">
            <v>533.49102793375801</v>
          </cell>
          <cell r="O61">
            <v>568.1679447494522</v>
          </cell>
          <cell r="P61">
            <v>636.38</v>
          </cell>
          <cell r="S61">
            <v>466.1</v>
          </cell>
          <cell r="T61">
            <v>466.1</v>
          </cell>
          <cell r="U61">
            <v>466.1</v>
          </cell>
          <cell r="V61">
            <v>466.09999999999997</v>
          </cell>
          <cell r="W61">
            <v>466.1</v>
          </cell>
          <cell r="X61">
            <v>466.1</v>
          </cell>
          <cell r="Y61">
            <v>466.1</v>
          </cell>
          <cell r="AA61">
            <v>466.1</v>
          </cell>
          <cell r="AB61">
            <v>466.09999999999997</v>
          </cell>
          <cell r="AC61">
            <v>466.1</v>
          </cell>
          <cell r="AD61">
            <v>466.1</v>
          </cell>
          <cell r="AE61">
            <v>0</v>
          </cell>
          <cell r="AF61">
            <v>0</v>
          </cell>
        </row>
        <row r="62">
          <cell r="B62" t="str">
            <v>4.4.1.2</v>
          </cell>
          <cell r="C62" t="str">
            <v>Более 10000 кВа (выше 35 кВ)</v>
          </cell>
          <cell r="D62" t="str">
            <v>руб/подключение</v>
          </cell>
          <cell r="E62">
            <v>0</v>
          </cell>
          <cell r="F62">
            <v>0</v>
          </cell>
          <cell r="G62" t="str">
            <v/>
          </cell>
          <cell r="J62" t="str">
            <v/>
          </cell>
          <cell r="L62" t="str">
            <v/>
          </cell>
          <cell r="N62">
            <v>0</v>
          </cell>
          <cell r="O62">
            <v>0</v>
          </cell>
          <cell r="P62">
            <v>0</v>
          </cell>
          <cell r="S62" t="str">
            <v/>
          </cell>
          <cell r="V62" t="str">
            <v/>
          </cell>
          <cell r="X62" t="str">
            <v/>
          </cell>
          <cell r="AE62">
            <v>0</v>
          </cell>
          <cell r="AF62" t="str">
            <v/>
          </cell>
        </row>
        <row r="63">
          <cell r="B63" t="str">
            <v>4.4.2</v>
          </cell>
          <cell r="C63" t="str">
            <v>Присоединенная мощность на напряжении</v>
          </cell>
          <cell r="D63" t="str">
            <v>руб./кВт</v>
          </cell>
          <cell r="E63">
            <v>586.98979058154305</v>
          </cell>
          <cell r="F63">
            <v>919.96635658826642</v>
          </cell>
          <cell r="G63">
            <v>3500.4706758810448</v>
          </cell>
          <cell r="H63">
            <v>274.90110963910882</v>
          </cell>
          <cell r="I63">
            <v>1358.4678875419138</v>
          </cell>
          <cell r="J63">
            <v>974.41063537153536</v>
          </cell>
          <cell r="K63">
            <v>4905.1518518518515</v>
          </cell>
          <cell r="L63">
            <v>3500.4706758810448</v>
          </cell>
          <cell r="M63" t="str">
            <v/>
          </cell>
          <cell r="N63">
            <v>3276.1920870716276</v>
          </cell>
          <cell r="O63">
            <v>4061.2771247520923</v>
          </cell>
          <cell r="P63">
            <v>4525.4463961813854</v>
          </cell>
          <cell r="Q63" t="str">
            <v/>
          </cell>
          <cell r="S63">
            <v>2400.9386912814489</v>
          </cell>
          <cell r="T63">
            <v>274.90110963910894</v>
          </cell>
          <cell r="U63">
            <v>1388.0629352592207</v>
          </cell>
          <cell r="V63">
            <v>993.51607327802947</v>
          </cell>
          <cell r="W63">
            <v>3809.543623177789</v>
          </cell>
          <cell r="X63">
            <v>2949.1723399038087</v>
          </cell>
          <cell r="Y63">
            <v>499.66478475652781</v>
          </cell>
          <cell r="AB63">
            <v>3500.4706758810448</v>
          </cell>
          <cell r="AC63">
            <v>499.66478475652781</v>
          </cell>
          <cell r="AD63">
            <v>2400.9386912814489</v>
          </cell>
          <cell r="AE63">
            <v>-1099.5319845995959</v>
          </cell>
          <cell r="AF63">
            <v>-0.31410975448975909</v>
          </cell>
        </row>
        <row r="64">
          <cell r="B64" t="str">
            <v>4.4.2.1</v>
          </cell>
          <cell r="C64" t="str">
            <v>До 30 кВт (0,4 кВ)</v>
          </cell>
          <cell r="D64" t="str">
            <v>руб./кВт</v>
          </cell>
          <cell r="E64">
            <v>535.33000000000004</v>
          </cell>
          <cell r="F64">
            <v>587.16642503036928</v>
          </cell>
          <cell r="G64">
            <v>500.78445404750715</v>
          </cell>
          <cell r="H64">
            <v>625.57904264948536</v>
          </cell>
          <cell r="I64">
            <v>367.23646723646726</v>
          </cell>
          <cell r="J64">
            <v>500.78445404750715</v>
          </cell>
          <cell r="K64">
            <v>0</v>
          </cell>
          <cell r="L64">
            <v>500.78445404750715</v>
          </cell>
          <cell r="M64">
            <v>0</v>
          </cell>
          <cell r="N64">
            <v>1910</v>
          </cell>
          <cell r="O64">
            <v>3745</v>
          </cell>
          <cell r="P64">
            <v>5586.56</v>
          </cell>
          <cell r="S64">
            <v>473.34225968494172</v>
          </cell>
          <cell r="T64">
            <v>692.52853441635739</v>
          </cell>
          <cell r="U64">
            <v>388.14814814814815</v>
          </cell>
          <cell r="V64">
            <v>524.70861738556755</v>
          </cell>
          <cell r="W64">
            <v>265.67990373044523</v>
          </cell>
          <cell r="X64">
            <v>378.04063722216927</v>
          </cell>
          <cell r="Y64">
            <v>657.86279683377302</v>
          </cell>
          <cell r="AA64">
            <v>0</v>
          </cell>
          <cell r="AB64">
            <v>500.78445404750715</v>
          </cell>
          <cell r="AC64">
            <v>657.86279683377302</v>
          </cell>
          <cell r="AD64">
            <v>473.34225968494172</v>
          </cell>
          <cell r="AE64">
            <v>-27.442194362565431</v>
          </cell>
          <cell r="AF64">
            <v>-5.4798415048167834E-2</v>
          </cell>
        </row>
        <row r="65">
          <cell r="B65" t="str">
            <v>4.4.2.2</v>
          </cell>
          <cell r="C65" t="str">
            <v>От 30 до 100 кВт (0,4 кВ)</v>
          </cell>
          <cell r="D65" t="str">
            <v>руб./кВт</v>
          </cell>
          <cell r="E65">
            <v>555.22</v>
          </cell>
          <cell r="F65">
            <v>498.11022463206814</v>
          </cell>
          <cell r="G65">
            <v>170.38961038961043</v>
          </cell>
          <cell r="H65">
            <v>170.40540540540542</v>
          </cell>
          <cell r="I65">
            <v>170.375</v>
          </cell>
          <cell r="J65">
            <v>170.38961038961043</v>
          </cell>
          <cell r="K65">
            <v>0</v>
          </cell>
          <cell r="L65">
            <v>170.38961038961043</v>
          </cell>
          <cell r="M65">
            <v>0</v>
          </cell>
          <cell r="N65">
            <v>4045</v>
          </cell>
          <cell r="O65">
            <v>5134</v>
          </cell>
          <cell r="P65">
            <v>4925.76</v>
          </cell>
          <cell r="S65">
            <v>543.53333333333319</v>
          </cell>
          <cell r="T65">
            <v>262.18487394957981</v>
          </cell>
          <cell r="U65">
            <v>355</v>
          </cell>
          <cell r="V65">
            <v>299.4974874371859</v>
          </cell>
          <cell r="W65">
            <v>142.32954545454547</v>
          </cell>
          <cell r="X65">
            <v>225.73333333333332</v>
          </cell>
          <cell r="Y65">
            <v>637.00392156862733</v>
          </cell>
          <cell r="AA65">
            <v>0</v>
          </cell>
          <cell r="AB65">
            <v>170.38961038961043</v>
          </cell>
          <cell r="AC65">
            <v>637.00392156862733</v>
          </cell>
          <cell r="AD65">
            <v>543.53333333333319</v>
          </cell>
          <cell r="AE65">
            <v>373.14372294372276</v>
          </cell>
          <cell r="AF65">
            <v>2.1899441056910556</v>
          </cell>
        </row>
        <row r="66">
          <cell r="B66" t="str">
            <v>4.4.2.3</v>
          </cell>
          <cell r="C66" t="str">
            <v>До 100 кВт (6-35 кВ)</v>
          </cell>
          <cell r="D66" t="str">
            <v>руб./кВт</v>
          </cell>
          <cell r="E66">
            <v>193.99</v>
          </cell>
          <cell r="F66">
            <v>538.38454922149674</v>
          </cell>
          <cell r="G66">
            <v>404.39222042139386</v>
          </cell>
          <cell r="H66">
            <v>314.29333333333335</v>
          </cell>
          <cell r="I66">
            <v>544.00826446280985</v>
          </cell>
          <cell r="J66">
            <v>404.39222042139386</v>
          </cell>
          <cell r="K66">
            <v>0</v>
          </cell>
          <cell r="L66">
            <v>404.39222042139386</v>
          </cell>
          <cell r="M66">
            <v>0</v>
          </cell>
          <cell r="N66">
            <v>9115.6</v>
          </cell>
          <cell r="O66">
            <v>9586.4</v>
          </cell>
          <cell r="P66">
            <v>4794.72</v>
          </cell>
          <cell r="S66">
            <v>627.1580989330746</v>
          </cell>
          <cell r="T66">
            <v>314.29333333333335</v>
          </cell>
          <cell r="U66">
            <v>544.00826446280985</v>
          </cell>
          <cell r="V66">
            <v>404.39222042139386</v>
          </cell>
          <cell r="W66">
            <v>648.20652173913038</v>
          </cell>
          <cell r="X66">
            <v>460.39950062421974</v>
          </cell>
          <cell r="Y66">
            <v>1207.913043478261</v>
          </cell>
          <cell r="AA66">
            <v>0</v>
          </cell>
          <cell r="AB66">
            <v>404.39222042139386</v>
          </cell>
          <cell r="AC66">
            <v>1207.913043478261</v>
          </cell>
          <cell r="AD66">
            <v>627.1580989330746</v>
          </cell>
          <cell r="AE66">
            <v>222.76587851168074</v>
          </cell>
          <cell r="AF66">
            <v>0.55086588530201996</v>
          </cell>
        </row>
        <row r="67">
          <cell r="B67" t="str">
            <v>4.4.2.4</v>
          </cell>
          <cell r="C67" t="str">
            <v>От 100 до 750 кВт (6-35 кВ)</v>
          </cell>
          <cell r="D67" t="str">
            <v>руб./кВт</v>
          </cell>
          <cell r="E67">
            <v>792.41</v>
          </cell>
          <cell r="F67">
            <v>570.86323957322986</v>
          </cell>
          <cell r="G67">
            <v>826.81611208406309</v>
          </cell>
          <cell r="H67">
            <v>104.37426900584794</v>
          </cell>
          <cell r="I67">
            <v>79.483333333333334</v>
          </cell>
          <cell r="J67">
            <v>89.83941605839415</v>
          </cell>
          <cell r="K67">
            <v>2719.9250000000002</v>
          </cell>
          <cell r="L67">
            <v>826.81611208406309</v>
          </cell>
          <cell r="M67">
            <v>0</v>
          </cell>
          <cell r="N67">
            <v>2550</v>
          </cell>
          <cell r="O67">
            <v>3450</v>
          </cell>
          <cell r="P67">
            <v>4441.47</v>
          </cell>
          <cell r="S67">
            <v>838.6490503715936</v>
          </cell>
          <cell r="T67">
            <v>104.37426900584794</v>
          </cell>
          <cell r="U67">
            <v>144.36666666666667</v>
          </cell>
          <cell r="V67">
            <v>127.72749391727494</v>
          </cell>
          <cell r="W67">
            <v>2220.0476190476193</v>
          </cell>
          <cell r="X67">
            <v>1185.2178098676293</v>
          </cell>
          <cell r="Y67">
            <v>80.757894736842104</v>
          </cell>
          <cell r="AA67">
            <v>0</v>
          </cell>
          <cell r="AB67">
            <v>826.81611208406309</v>
          </cell>
          <cell r="AC67">
            <v>80.757894736842104</v>
          </cell>
          <cell r="AD67">
            <v>838.6490503715936</v>
          </cell>
          <cell r="AE67">
            <v>11.83293828753051</v>
          </cell>
          <cell r="AF67">
            <v>1.4311451016241742E-2</v>
          </cell>
        </row>
        <row r="68">
          <cell r="B68" t="str">
            <v>4.4.2.5</v>
          </cell>
          <cell r="C68" t="str">
            <v>Более 750 кВт (6-35 кВ)</v>
          </cell>
          <cell r="D68" t="str">
            <v>руб./кВт</v>
          </cell>
          <cell r="E68">
            <v>558.86</v>
          </cell>
          <cell r="F68">
            <v>1248.420627615063</v>
          </cell>
          <cell r="G68">
            <v>4755.3192946413283</v>
          </cell>
          <cell r="I68">
            <v>2825.1724137931033</v>
          </cell>
          <cell r="J68">
            <v>2825.1724137931033</v>
          </cell>
          <cell r="K68">
            <v>5079.97</v>
          </cell>
          <cell r="L68">
            <v>4755.3192946413283</v>
          </cell>
          <cell r="M68">
            <v>0</v>
          </cell>
          <cell r="N68">
            <v>2679</v>
          </cell>
          <cell r="O68">
            <v>3133</v>
          </cell>
          <cell r="P68">
            <v>4210.08</v>
          </cell>
          <cell r="S68">
            <v>4415.7250470809795</v>
          </cell>
          <cell r="U68">
            <v>2825.1724137931033</v>
          </cell>
          <cell r="V68">
            <v>2825.1724137931033</v>
          </cell>
          <cell r="W68">
            <v>4683.2560000000003</v>
          </cell>
          <cell r="X68">
            <v>4415.7250470809795</v>
          </cell>
          <cell r="Y68">
            <v>0</v>
          </cell>
          <cell r="AA68">
            <v>0</v>
          </cell>
          <cell r="AB68">
            <v>4755.3192946413283</v>
          </cell>
          <cell r="AC68">
            <v>0</v>
          </cell>
          <cell r="AD68">
            <v>4415.7250470809795</v>
          </cell>
          <cell r="AE68">
            <v>-339.59424756034878</v>
          </cell>
          <cell r="AF68">
            <v>-7.1413553227231363E-2</v>
          </cell>
        </row>
        <row r="70">
          <cell r="C70" t="str">
            <v xml:space="preserve">3. Программа реализации(План)  </v>
          </cell>
          <cell r="S70" t="str">
            <v xml:space="preserve">3. Программа реализации(Выполнение)  </v>
          </cell>
        </row>
        <row r="71">
          <cell r="C71" t="str">
            <v>3.3 Выручка, тыс.руб.</v>
          </cell>
        </row>
        <row r="72">
          <cell r="B72" t="str">
            <v>№ п/п</v>
          </cell>
          <cell r="C72" t="str">
            <v>Виды продукции</v>
          </cell>
          <cell r="D72" t="str">
            <v>Ед. изм. натур. показателей</v>
          </cell>
          <cell r="E72" t="str">
            <v xml:space="preserve"> 2007г. Факт</v>
          </cell>
          <cell r="F72" t="str">
            <v xml:space="preserve"> 2008г. Факт</v>
          </cell>
          <cell r="G72" t="str">
            <v xml:space="preserve"> 2009г. План</v>
          </cell>
          <cell r="H72" t="str">
            <v>В том числе по кварталам</v>
          </cell>
          <cell r="N72" t="str">
            <v xml:space="preserve"> 2010г. Прогноз</v>
          </cell>
          <cell r="O72" t="str">
            <v xml:space="preserve"> 2011г. Прогноз</v>
          </cell>
          <cell r="P72" t="str">
            <v xml:space="preserve"> 2012г. Прогноз</v>
          </cell>
          <cell r="Q72" t="str">
            <v xml:space="preserve"> 2013г. Прогноз</v>
          </cell>
          <cell r="S72" t="str">
            <v xml:space="preserve"> 2009г. Факт</v>
          </cell>
          <cell r="T72" t="str">
            <v>В том числе по кварталам</v>
          </cell>
          <cell r="AA72" t="str">
            <v>План отчётного периода</v>
          </cell>
          <cell r="AC72" t="str">
            <v>Факт за отчётный период</v>
          </cell>
          <cell r="AE72" t="str">
            <v>Отклонение факта от плана за год.</v>
          </cell>
        </row>
        <row r="73">
          <cell r="H73" t="str">
            <v>1 кв.</v>
          </cell>
          <cell r="I73" t="str">
            <v>2 кв.</v>
          </cell>
          <cell r="J73" t="str">
            <v>6 мес.</v>
          </cell>
          <cell r="K73" t="str">
            <v>3 кв.</v>
          </cell>
          <cell r="L73" t="str">
            <v>9 мес.</v>
          </cell>
          <cell r="M73" t="str">
            <v>4 кв.</v>
          </cell>
          <cell r="T73" t="str">
            <v>1 кв.</v>
          </cell>
          <cell r="U73" t="str">
            <v>2 кв.</v>
          </cell>
          <cell r="V73" t="str">
            <v>6 мес.</v>
          </cell>
          <cell r="W73" t="str">
            <v>3 кв.</v>
          </cell>
          <cell r="X73" t="str">
            <v>9 мес.</v>
          </cell>
          <cell r="Y73" t="str">
            <v>4 кв.</v>
          </cell>
          <cell r="AA73" t="str">
            <v>4 квартал</v>
          </cell>
          <cell r="AB73" t="str">
            <v>С начала года</v>
          </cell>
          <cell r="AC73" t="str">
            <v>4 квартал</v>
          </cell>
          <cell r="AD73" t="str">
            <v>С начала года</v>
          </cell>
          <cell r="AE73" t="str">
            <v>Абсолютное</v>
          </cell>
          <cell r="AF73" t="str">
            <v>Относительное</v>
          </cell>
        </row>
        <row r="74"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S74">
            <v>17</v>
          </cell>
          <cell r="T74">
            <v>18</v>
          </cell>
          <cell r="U74">
            <v>19</v>
          </cell>
          <cell r="V74">
            <v>20</v>
          </cell>
          <cell r="W74">
            <v>21</v>
          </cell>
          <cell r="X74">
            <v>22</v>
          </cell>
          <cell r="Y74">
            <v>23</v>
          </cell>
          <cell r="AA74">
            <v>24</v>
          </cell>
          <cell r="AB74">
            <v>25</v>
          </cell>
          <cell r="AC74">
            <v>26</v>
          </cell>
          <cell r="AD74">
            <v>27</v>
          </cell>
          <cell r="AE74">
            <v>24</v>
          </cell>
          <cell r="AF74">
            <v>25</v>
          </cell>
        </row>
        <row r="75">
          <cell r="B75" t="str">
            <v>4.</v>
          </cell>
          <cell r="C75" t="str">
            <v>Сетевые услуги</v>
          </cell>
          <cell r="D75" t="str">
            <v>тыс.руб.</v>
          </cell>
          <cell r="E75">
            <v>1428625.1831130001</v>
          </cell>
          <cell r="F75">
            <v>2560586.6872839918</v>
          </cell>
          <cell r="G75">
            <v>2819181.9815056873</v>
          </cell>
          <cell r="H75">
            <v>719207.02849947661</v>
          </cell>
          <cell r="I75">
            <v>686699.04534776788</v>
          </cell>
          <cell r="J75">
            <v>1405906.0738472445</v>
          </cell>
          <cell r="K75">
            <v>683792.96644547652</v>
          </cell>
          <cell r="L75">
            <v>2089699.040292721</v>
          </cell>
          <cell r="M75">
            <v>729482.94121296657</v>
          </cell>
          <cell r="N75">
            <v>3313004.6863894351</v>
          </cell>
          <cell r="O75">
            <v>3763855.5668210685</v>
          </cell>
          <cell r="P75">
            <v>4110517.1372105004</v>
          </cell>
          <cell r="Q75">
            <v>0</v>
          </cell>
          <cell r="S75">
            <v>2796843.5727773774</v>
          </cell>
          <cell r="T75">
            <v>719207.02849947661</v>
          </cell>
          <cell r="U75">
            <v>686699.04534776788</v>
          </cell>
          <cell r="V75">
            <v>1405906.0738472445</v>
          </cell>
          <cell r="W75">
            <v>683383.31594219652</v>
          </cell>
          <cell r="X75">
            <v>2089289.3897894411</v>
          </cell>
          <cell r="Y75">
            <v>707554.18298793654</v>
          </cell>
          <cell r="AA75">
            <v>729482.94121296657</v>
          </cell>
          <cell r="AB75">
            <v>2819181.9815056873</v>
          </cell>
          <cell r="AC75">
            <v>707554.18298793654</v>
          </cell>
          <cell r="AD75">
            <v>2796843.5727773774</v>
          </cell>
          <cell r="AE75">
            <v>-22338.408728309907</v>
          </cell>
          <cell r="AF75">
            <v>-7.9237200276015031E-3</v>
          </cell>
        </row>
        <row r="76">
          <cell r="B76" t="str">
            <v>4.1</v>
          </cell>
          <cell r="C76" t="str">
            <v>Выручка при одноставочном тарифе (или компенсация потерь при двуставочном)</v>
          </cell>
          <cell r="D76" t="str">
            <v>тыс.руб.</v>
          </cell>
          <cell r="E76">
            <v>1412969.7000000002</v>
          </cell>
          <cell r="F76">
            <v>407670.8159674714</v>
          </cell>
          <cell r="G76">
            <v>481439.37500380003</v>
          </cell>
          <cell r="H76">
            <v>132111.25531477999</v>
          </cell>
          <cell r="I76">
            <v>104517.99814236999</v>
          </cell>
          <cell r="J76">
            <v>236629.25345714999</v>
          </cell>
          <cell r="K76">
            <v>100983.63819977996</v>
          </cell>
          <cell r="L76">
            <v>337612.89165692998</v>
          </cell>
          <cell r="M76">
            <v>143826.48334687005</v>
          </cell>
          <cell r="N76">
            <v>376160.40109250706</v>
          </cell>
          <cell r="O76">
            <v>536094.53918444051</v>
          </cell>
          <cell r="P76">
            <v>638823.02419050073</v>
          </cell>
          <cell r="Q76">
            <v>0</v>
          </cell>
          <cell r="S76">
            <v>470717.67135548999</v>
          </cell>
          <cell r="T76">
            <v>132111.25531477999</v>
          </cell>
          <cell r="U76">
            <v>104517.99814236999</v>
          </cell>
          <cell r="V76">
            <v>236629.25345714999</v>
          </cell>
          <cell r="W76">
            <v>100983.63839649998</v>
          </cell>
          <cell r="X76">
            <v>337612.89185364998</v>
          </cell>
          <cell r="Y76">
            <v>133104.77950184001</v>
          </cell>
          <cell r="AA76">
            <v>143826.48334687005</v>
          </cell>
          <cell r="AB76">
            <v>481439.37500380003</v>
          </cell>
          <cell r="AC76">
            <v>133104.77950184001</v>
          </cell>
          <cell r="AD76">
            <v>470717.67135548999</v>
          </cell>
          <cell r="AE76">
            <v>-10721.703648310038</v>
          </cell>
          <cell r="AF76">
            <v>-2.227010129411499E-2</v>
          </cell>
        </row>
        <row r="77">
          <cell r="B77" t="str">
            <v>4.1.1</v>
          </cell>
          <cell r="C77" t="str">
            <v>ВН (от 110 кВ)</v>
          </cell>
          <cell r="D77" t="str">
            <v>тыс.руб.</v>
          </cell>
          <cell r="E77">
            <v>669160.6</v>
          </cell>
          <cell r="F77">
            <v>32145.094415759999</v>
          </cell>
          <cell r="G77">
            <v>20406.54</v>
          </cell>
          <cell r="H77">
            <v>6291.3772654499999</v>
          </cell>
          <cell r="I77">
            <v>4599.9522030999997</v>
          </cell>
          <cell r="J77">
            <v>10891.32946855</v>
          </cell>
          <cell r="K77">
            <v>4311.4952856</v>
          </cell>
          <cell r="L77">
            <v>15202.82475415</v>
          </cell>
          <cell r="M77">
            <v>5203.7152458499995</v>
          </cell>
          <cell r="N77">
            <v>32164.71109250699</v>
          </cell>
          <cell r="O77">
            <v>50064.432184440549</v>
          </cell>
          <cell r="P77">
            <v>62438.322590500713</v>
          </cell>
          <cell r="Q77">
            <v>0</v>
          </cell>
          <cell r="S77">
            <v>22580.8806257</v>
          </cell>
          <cell r="T77">
            <v>6291.3772654499999</v>
          </cell>
          <cell r="U77">
            <v>4599.9522030999997</v>
          </cell>
          <cell r="V77">
            <v>10891.32946855</v>
          </cell>
          <cell r="W77">
            <v>4311.4952856</v>
          </cell>
          <cell r="X77">
            <v>15202.82475415</v>
          </cell>
          <cell r="Y77">
            <v>7378.0558715499992</v>
          </cell>
          <cell r="AA77">
            <v>5203.7152458499995</v>
          </cell>
          <cell r="AB77">
            <v>20406.54</v>
          </cell>
          <cell r="AC77">
            <v>7378.0558715499992</v>
          </cell>
          <cell r="AD77">
            <v>22580.8806257</v>
          </cell>
          <cell r="AE77">
            <v>2174.3406256999988</v>
          </cell>
          <cell r="AF77">
            <v>0.10655116573902282</v>
          </cell>
        </row>
        <row r="78">
          <cell r="B78" t="str">
            <v>4.1.2</v>
          </cell>
          <cell r="C78" t="str">
            <v>СН 1 (35 кВ)</v>
          </cell>
          <cell r="D78" t="str">
            <v>тыс.руб.</v>
          </cell>
          <cell r="E78">
            <v>97338.6</v>
          </cell>
          <cell r="F78">
            <v>7351.6753134018936</v>
          </cell>
          <cell r="G78">
            <v>7006.1679999999997</v>
          </cell>
          <cell r="H78">
            <v>1909.84484288</v>
          </cell>
          <cell r="I78">
            <v>1615.3442999199999</v>
          </cell>
          <cell r="J78">
            <v>3525.1891427999999</v>
          </cell>
          <cell r="K78">
            <v>1707.152096</v>
          </cell>
          <cell r="L78">
            <v>5232.3412387999997</v>
          </cell>
          <cell r="M78">
            <v>1773.8267612</v>
          </cell>
          <cell r="N78">
            <v>10930.1</v>
          </cell>
          <cell r="O78">
            <v>14581.938000000002</v>
          </cell>
          <cell r="P78">
            <v>20294.939999999999</v>
          </cell>
          <cell r="Q78">
            <v>0</v>
          </cell>
          <cell r="S78">
            <v>7568.7875546399991</v>
          </cell>
          <cell r="T78">
            <v>1909.84484288</v>
          </cell>
          <cell r="U78">
            <v>1615.3442999199999</v>
          </cell>
          <cell r="V78">
            <v>3525.1891427999999</v>
          </cell>
          <cell r="W78">
            <v>1707.152096</v>
          </cell>
          <cell r="X78">
            <v>5232.3412387999997</v>
          </cell>
          <cell r="Y78">
            <v>2336.4463158399999</v>
          </cell>
          <cell r="AA78">
            <v>1773.8267612</v>
          </cell>
          <cell r="AB78">
            <v>7006.1679999999997</v>
          </cell>
          <cell r="AC78">
            <v>2336.4463158399999</v>
          </cell>
          <cell r="AD78">
            <v>7568.7875546399991</v>
          </cell>
          <cell r="AE78">
            <v>562.61955463999948</v>
          </cell>
          <cell r="AF78">
            <v>8.0303463268365752E-2</v>
          </cell>
        </row>
        <row r="79">
          <cell r="B79" t="str">
            <v>4.1.3</v>
          </cell>
          <cell r="C79" t="str">
            <v>СН 2 (20-1 кВ)</v>
          </cell>
          <cell r="D79" t="str">
            <v>тыс.руб.</v>
          </cell>
          <cell r="E79">
            <v>289577.60000000003</v>
          </cell>
          <cell r="F79">
            <v>56570.024851871582</v>
          </cell>
          <cell r="G79">
            <v>76840.097003800009</v>
          </cell>
          <cell r="H79">
            <v>21533.20699999998</v>
          </cell>
          <cell r="I79">
            <v>16705.321</v>
          </cell>
          <cell r="J79">
            <v>38238.527999999977</v>
          </cell>
          <cell r="K79">
            <v>16534.288803279967</v>
          </cell>
          <cell r="L79">
            <v>54772.816803279944</v>
          </cell>
          <cell r="M79">
            <v>22067.280200520065</v>
          </cell>
          <cell r="N79">
            <v>92863.35</v>
          </cell>
          <cell r="O79">
            <v>135973.44900000002</v>
          </cell>
          <cell r="P79">
            <v>159346.92559999999</v>
          </cell>
          <cell r="Q79">
            <v>0</v>
          </cell>
          <cell r="S79">
            <v>77233.574999999983</v>
          </cell>
          <cell r="T79">
            <v>21533.20699999998</v>
          </cell>
          <cell r="U79">
            <v>16705.321</v>
          </cell>
          <cell r="V79">
            <v>38238.527999999977</v>
          </cell>
          <cell r="W79">
            <v>16534.288999999997</v>
          </cell>
          <cell r="X79">
            <v>54772.816999999974</v>
          </cell>
          <cell r="Y79">
            <v>22460.758000000002</v>
          </cell>
          <cell r="AA79">
            <v>22067.280200520065</v>
          </cell>
          <cell r="AB79">
            <v>76840.097003800009</v>
          </cell>
          <cell r="AC79">
            <v>22460.758000000002</v>
          </cell>
          <cell r="AD79">
            <v>77233.574999999983</v>
          </cell>
          <cell r="AE79">
            <v>393.47799619997386</v>
          </cell>
          <cell r="AF79">
            <v>5.120737890017435E-3</v>
          </cell>
        </row>
        <row r="80">
          <cell r="B80" t="str">
            <v>4.1.4</v>
          </cell>
          <cell r="C80" t="str">
            <v>НН (0,4 кВ и ниже)</v>
          </cell>
          <cell r="D80" t="str">
            <v>тыс.руб.</v>
          </cell>
          <cell r="E80">
            <v>356892.9</v>
          </cell>
          <cell r="F80">
            <v>311604.02138643793</v>
          </cell>
          <cell r="G80">
            <v>377186.56999999995</v>
          </cell>
          <cell r="H80">
            <v>102376.82620645</v>
          </cell>
          <cell r="I80">
            <v>81597.380639349998</v>
          </cell>
          <cell r="J80">
            <v>183974.20684579998</v>
          </cell>
          <cell r="K80">
            <v>78430.702014899987</v>
          </cell>
          <cell r="L80">
            <v>262404.90886069997</v>
          </cell>
          <cell r="M80">
            <v>114781.66113929999</v>
          </cell>
          <cell r="N80">
            <v>240202.24000000002</v>
          </cell>
          <cell r="O80">
            <v>335474.71999999997</v>
          </cell>
          <cell r="P80">
            <v>396742.83600000001</v>
          </cell>
          <cell r="Q80">
            <v>0</v>
          </cell>
          <cell r="S80">
            <v>363334.42817514995</v>
          </cell>
          <cell r="T80">
            <v>102376.82620645</v>
          </cell>
          <cell r="U80">
            <v>81597.380639349998</v>
          </cell>
          <cell r="V80">
            <v>183974.20684579998</v>
          </cell>
          <cell r="W80">
            <v>78430.702014899987</v>
          </cell>
          <cell r="X80">
            <v>262404.90886069997</v>
          </cell>
          <cell r="Y80">
            <v>100929.51931445001</v>
          </cell>
          <cell r="AA80">
            <v>114781.66113929999</v>
          </cell>
          <cell r="AB80">
            <v>377186.56999999995</v>
          </cell>
          <cell r="AC80">
            <v>100929.51931445001</v>
          </cell>
          <cell r="AD80">
            <v>363334.42817514995</v>
          </cell>
          <cell r="AE80">
            <v>-13852.141824849998</v>
          </cell>
          <cell r="AF80">
            <v>-3.672490731801506E-2</v>
          </cell>
        </row>
        <row r="81">
          <cell r="B81" t="str">
            <v>4.2.</v>
          </cell>
          <cell r="C81" t="str">
            <v>Содержание сетей (при двуставочном тарифе)</v>
          </cell>
          <cell r="D81" t="str">
            <v>тыс.руб.</v>
          </cell>
          <cell r="E81">
            <v>0</v>
          </cell>
          <cell r="F81">
            <v>2136047.8402243503</v>
          </cell>
          <cell r="G81">
            <v>2308072.4218018875</v>
          </cell>
          <cell r="H81">
            <v>586765.90518469654</v>
          </cell>
          <cell r="I81">
            <v>579449.73650539783</v>
          </cell>
          <cell r="J81">
            <v>1166215.6416900945</v>
          </cell>
          <cell r="K81">
            <v>556270.23724569648</v>
          </cell>
          <cell r="L81">
            <v>1722485.8789357911</v>
          </cell>
          <cell r="M81">
            <v>585586.54286609648</v>
          </cell>
          <cell r="N81">
            <v>2903013.2498400002</v>
          </cell>
          <cell r="O81">
            <v>3185335.6247999999</v>
          </cell>
          <cell r="P81">
            <v>3423790.5037199995</v>
          </cell>
          <cell r="Q81">
            <v>0</v>
          </cell>
          <cell r="S81">
            <v>2295442.3259218875</v>
          </cell>
          <cell r="T81">
            <v>586765.90518469654</v>
          </cell>
          <cell r="U81">
            <v>579449.73650539783</v>
          </cell>
          <cell r="V81">
            <v>1166215.6416900945</v>
          </cell>
          <cell r="W81">
            <v>556270.23724569648</v>
          </cell>
          <cell r="X81">
            <v>1722485.8789357911</v>
          </cell>
          <cell r="Y81">
            <v>572956.44698609656</v>
          </cell>
          <cell r="AA81">
            <v>585586.54286609648</v>
          </cell>
          <cell r="AB81">
            <v>2308072.4218018875</v>
          </cell>
          <cell r="AC81">
            <v>572956.44698609656</v>
          </cell>
          <cell r="AD81">
            <v>2295442.3259218875</v>
          </cell>
          <cell r="AE81">
            <v>-12630.095879999921</v>
          </cell>
          <cell r="AF81">
            <v>-5.4721401983304063E-3</v>
          </cell>
        </row>
        <row r="82">
          <cell r="B82" t="str">
            <v>4.2.1</v>
          </cell>
          <cell r="C82" t="str">
            <v>ВН (от 110 кВ)</v>
          </cell>
          <cell r="D82" t="str">
            <v>тыс.руб.</v>
          </cell>
          <cell r="E82">
            <v>0</v>
          </cell>
          <cell r="F82">
            <v>1190624.7817595601</v>
          </cell>
          <cell r="G82">
            <v>1159352.393795352</v>
          </cell>
          <cell r="H82">
            <v>298379.93509558804</v>
          </cell>
          <cell r="I82">
            <v>293247.12287458801</v>
          </cell>
          <cell r="J82">
            <v>591627.05797017599</v>
          </cell>
          <cell r="K82">
            <v>270101.737866588</v>
          </cell>
          <cell r="L82">
            <v>861728.79583676392</v>
          </cell>
          <cell r="M82">
            <v>297623.59795858798</v>
          </cell>
          <cell r="N82">
            <v>651964.31999999995</v>
          </cell>
          <cell r="O82">
            <v>710122.08</v>
          </cell>
          <cell r="P82">
            <v>763994.94912</v>
          </cell>
          <cell r="Q82">
            <v>0</v>
          </cell>
          <cell r="S82">
            <v>1146722.297915352</v>
          </cell>
          <cell r="T82">
            <v>298379.93509558804</v>
          </cell>
          <cell r="U82">
            <v>293247.12287458801</v>
          </cell>
          <cell r="V82">
            <v>591627.05797017599</v>
          </cell>
          <cell r="W82">
            <v>270101.737866588</v>
          </cell>
          <cell r="X82">
            <v>861728.79583676392</v>
          </cell>
          <cell r="Y82">
            <v>284993.502078588</v>
          </cell>
          <cell r="AA82">
            <v>297623.59795858798</v>
          </cell>
          <cell r="AB82">
            <v>1159352.393795352</v>
          </cell>
          <cell r="AC82">
            <v>284993.502078588</v>
          </cell>
          <cell r="AD82">
            <v>1146722.297915352</v>
          </cell>
          <cell r="AE82">
            <v>-12630.095879999921</v>
          </cell>
          <cell r="AF82">
            <v>-1.0894095658571069E-2</v>
          </cell>
        </row>
        <row r="83">
          <cell r="B83" t="str">
            <v>4.2.2</v>
          </cell>
          <cell r="C83" t="str">
            <v>СН 1 (35 кВ)</v>
          </cell>
          <cell r="D83" t="str">
            <v>тыс.руб.</v>
          </cell>
          <cell r="E83">
            <v>0</v>
          </cell>
          <cell r="F83">
            <v>102100.31596223998</v>
          </cell>
          <cell r="G83">
            <v>112074.497831352</v>
          </cell>
          <cell r="H83">
            <v>28018.624457837999</v>
          </cell>
          <cell r="I83">
            <v>28018.624457837999</v>
          </cell>
          <cell r="J83">
            <v>56037.248915675998</v>
          </cell>
          <cell r="K83">
            <v>28018.624457837999</v>
          </cell>
          <cell r="L83">
            <v>84055.873373513998</v>
          </cell>
          <cell r="M83">
            <v>28018.624457837999</v>
          </cell>
          <cell r="N83">
            <v>473558.4</v>
          </cell>
          <cell r="O83">
            <v>487287.42479999998</v>
          </cell>
          <cell r="P83">
            <v>522191.30436000001</v>
          </cell>
          <cell r="Q83">
            <v>0</v>
          </cell>
          <cell r="S83">
            <v>112074.497831352</v>
          </cell>
          <cell r="T83">
            <v>28018.624457837999</v>
          </cell>
          <cell r="U83">
            <v>28018.624457837999</v>
          </cell>
          <cell r="V83">
            <v>56037.248915675998</v>
          </cell>
          <cell r="W83">
            <v>28018.624457837999</v>
          </cell>
          <cell r="X83">
            <v>84055.873373513998</v>
          </cell>
          <cell r="Y83">
            <v>28018.624457837999</v>
          </cell>
          <cell r="AA83">
            <v>28018.624457837999</v>
          </cell>
          <cell r="AB83">
            <v>112074.497831352</v>
          </cell>
          <cell r="AC83">
            <v>28018.624457837999</v>
          </cell>
          <cell r="AD83">
            <v>112074.497831352</v>
          </cell>
          <cell r="AE83">
            <v>0</v>
          </cell>
          <cell r="AF83">
            <v>0</v>
          </cell>
        </row>
        <row r="84">
          <cell r="B84" t="str">
            <v>4.2.3</v>
          </cell>
          <cell r="C84" t="str">
            <v>СН 2 (20-1 кВ)</v>
          </cell>
          <cell r="D84" t="str">
            <v>тыс.руб.</v>
          </cell>
          <cell r="E84">
            <v>0</v>
          </cell>
          <cell r="F84">
            <v>655048.45607959013</v>
          </cell>
          <cell r="G84">
            <v>738879.38903458929</v>
          </cell>
          <cell r="H84">
            <v>185925.81034612202</v>
          </cell>
          <cell r="I84">
            <v>183742.45388782333</v>
          </cell>
          <cell r="J84">
            <v>369668.26423394535</v>
          </cell>
          <cell r="K84">
            <v>183708.33963612199</v>
          </cell>
          <cell r="L84">
            <v>553376.60387006728</v>
          </cell>
          <cell r="M84">
            <v>185502.78516452198</v>
          </cell>
          <cell r="N84">
            <v>699192</v>
          </cell>
          <cell r="O84">
            <v>740393.64</v>
          </cell>
          <cell r="P84">
            <v>791496.30911999987</v>
          </cell>
          <cell r="Q84">
            <v>0</v>
          </cell>
          <cell r="S84">
            <v>738879.38903458929</v>
          </cell>
          <cell r="T84">
            <v>185925.81034612202</v>
          </cell>
          <cell r="U84">
            <v>183742.45388782333</v>
          </cell>
          <cell r="V84">
            <v>369668.26423394535</v>
          </cell>
          <cell r="W84">
            <v>183708.33963612199</v>
          </cell>
          <cell r="X84">
            <v>553376.60387006728</v>
          </cell>
          <cell r="Y84">
            <v>185502.78516452198</v>
          </cell>
          <cell r="AA84">
            <v>185502.78516452198</v>
          </cell>
          <cell r="AB84">
            <v>738879.38903458929</v>
          </cell>
          <cell r="AC84">
            <v>185502.78516452198</v>
          </cell>
          <cell r="AD84">
            <v>738879.38903458929</v>
          </cell>
          <cell r="AE84">
            <v>0</v>
          </cell>
          <cell r="AF84">
            <v>0</v>
          </cell>
        </row>
        <row r="85">
          <cell r="B85" t="str">
            <v>4.2.4</v>
          </cell>
          <cell r="C85" t="str">
            <v>НН (0,4 кВ и ниже)</v>
          </cell>
          <cell r="D85" t="str">
            <v>тыс.руб.</v>
          </cell>
          <cell r="E85">
            <v>0</v>
          </cell>
          <cell r="F85">
            <v>188274.28642295999</v>
          </cell>
          <cell r="G85">
            <v>297766.14114059403</v>
          </cell>
          <cell r="H85">
            <v>74441.535285148508</v>
          </cell>
          <cell r="I85">
            <v>74441.535285148508</v>
          </cell>
          <cell r="J85">
            <v>148883.07057029702</v>
          </cell>
          <cell r="K85">
            <v>74441.535285148508</v>
          </cell>
          <cell r="L85">
            <v>223324.60585544552</v>
          </cell>
          <cell r="M85">
            <v>74441.535285148508</v>
          </cell>
          <cell r="N85">
            <v>1078298.5298400002</v>
          </cell>
          <cell r="O85">
            <v>1247532.48</v>
          </cell>
          <cell r="P85">
            <v>1346107.9411199999</v>
          </cell>
          <cell r="Q85">
            <v>0</v>
          </cell>
          <cell r="S85">
            <v>297766.14114059403</v>
          </cell>
          <cell r="T85">
            <v>74441.535285148508</v>
          </cell>
          <cell r="U85">
            <v>74441.535285148508</v>
          </cell>
          <cell r="V85">
            <v>148883.07057029702</v>
          </cell>
          <cell r="W85">
            <v>74441.535285148508</v>
          </cell>
          <cell r="X85">
            <v>223324.60585544552</v>
          </cell>
          <cell r="Y85">
            <v>74441.535285148508</v>
          </cell>
          <cell r="AA85">
            <v>74441.535285148508</v>
          </cell>
          <cell r="AB85">
            <v>297766.14114059403</v>
          </cell>
          <cell r="AC85">
            <v>74441.535285148508</v>
          </cell>
          <cell r="AD85">
            <v>297766.14114059403</v>
          </cell>
          <cell r="AE85">
            <v>0</v>
          </cell>
          <cell r="AF85">
            <v>0</v>
          </cell>
        </row>
        <row r="86">
          <cell r="C86" t="str">
            <v>Из строки 4.1 и 4.2:</v>
          </cell>
        </row>
        <row r="87">
          <cell r="B87" t="str">
            <v>4а.</v>
          </cell>
          <cell r="C87" t="str">
            <v xml:space="preserve">   Поступления от ЭСК ОАО РАО "ЕЭС России" </v>
          </cell>
          <cell r="D87" t="str">
            <v>тыс.руб.</v>
          </cell>
          <cell r="E87">
            <v>0</v>
          </cell>
          <cell r="F87">
            <v>0</v>
          </cell>
          <cell r="G87">
            <v>0</v>
          </cell>
          <cell r="J87">
            <v>0</v>
          </cell>
          <cell r="L87">
            <v>0</v>
          </cell>
          <cell r="S87">
            <v>0</v>
          </cell>
          <cell r="V87">
            <v>0</v>
          </cell>
          <cell r="X87">
            <v>0</v>
          </cell>
          <cell r="AB87">
            <v>0</v>
          </cell>
          <cell r="AD87">
            <v>0</v>
          </cell>
          <cell r="AE87">
            <v>0</v>
          </cell>
          <cell r="AF87" t="str">
            <v/>
          </cell>
        </row>
        <row r="88">
          <cell r="B88" t="str">
            <v>4б.</v>
          </cell>
          <cell r="C88" t="str">
            <v xml:space="preserve">   Оплата ТГК по договорам поручительства</v>
          </cell>
          <cell r="D88" t="str">
            <v>тыс.руб.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 t="str">
            <v/>
          </cell>
        </row>
        <row r="89">
          <cell r="B89" t="str">
            <v>4в.</v>
          </cell>
          <cell r="C89" t="str">
            <v xml:space="preserve">   Поступления от сторонних ЭСК </v>
          </cell>
          <cell r="D89" t="str">
            <v>тыс.руб.</v>
          </cell>
          <cell r="E89">
            <v>0</v>
          </cell>
          <cell r="F89">
            <v>0</v>
          </cell>
          <cell r="G89">
            <v>0</v>
          </cell>
          <cell r="J89">
            <v>0</v>
          </cell>
          <cell r="L89">
            <v>0</v>
          </cell>
          <cell r="S89">
            <v>0</v>
          </cell>
          <cell r="V89">
            <v>0</v>
          </cell>
          <cell r="X89">
            <v>0</v>
          </cell>
          <cell r="AB89">
            <v>0</v>
          </cell>
          <cell r="AD89">
            <v>0</v>
          </cell>
          <cell r="AE89">
            <v>0</v>
          </cell>
          <cell r="AF89" t="str">
            <v/>
          </cell>
        </row>
        <row r="90">
          <cell r="B90" t="str">
            <v>4г.</v>
          </cell>
          <cell r="C90" t="str">
            <v xml:space="preserve">   Услуги конечным потребителям</v>
          </cell>
          <cell r="D90" t="str">
            <v>тыс.руб.</v>
          </cell>
          <cell r="E90">
            <v>1412969.7000000002</v>
          </cell>
          <cell r="F90">
            <v>2543718.6561918217</v>
          </cell>
          <cell r="G90">
            <v>2789511.7968056872</v>
          </cell>
          <cell r="H90">
            <v>718877.16049947659</v>
          </cell>
          <cell r="I90">
            <v>683967.73464776785</v>
          </cell>
          <cell r="J90">
            <v>1402844.8951472444</v>
          </cell>
          <cell r="K90">
            <v>657253.8754454765</v>
          </cell>
          <cell r="L90">
            <v>2060098.7705927209</v>
          </cell>
          <cell r="M90">
            <v>729413.02621296654</v>
          </cell>
          <cell r="N90">
            <v>3279173.6509325071</v>
          </cell>
          <cell r="O90">
            <v>3721430.1639844403</v>
          </cell>
          <cell r="P90">
            <v>4062613.5279105003</v>
          </cell>
          <cell r="Q90">
            <v>0</v>
          </cell>
          <cell r="S90">
            <v>2766159.9972773776</v>
          </cell>
          <cell r="T90">
            <v>718877.16049947659</v>
          </cell>
          <cell r="U90">
            <v>683967.73464776785</v>
          </cell>
          <cell r="V90">
            <v>1402844.8951472444</v>
          </cell>
          <cell r="W90">
            <v>657253.87564219651</v>
          </cell>
          <cell r="X90">
            <v>2060098.770789441</v>
          </cell>
          <cell r="Y90">
            <v>706061.22648793657</v>
          </cell>
          <cell r="AA90">
            <v>729413.02621296654</v>
          </cell>
          <cell r="AB90">
            <v>2789511.7968056872</v>
          </cell>
          <cell r="AC90">
            <v>706061.22648793657</v>
          </cell>
          <cell r="AD90">
            <v>2766159.9972773776</v>
          </cell>
          <cell r="AE90">
            <v>-23351.79952830961</v>
          </cell>
          <cell r="AF90">
            <v>-8.3712854539816292E-3</v>
          </cell>
        </row>
        <row r="91">
          <cell r="B91" t="str">
            <v>4г.1.</v>
          </cell>
          <cell r="C91" t="str">
            <v xml:space="preserve">       Базовые потребители</v>
          </cell>
          <cell r="D91" t="str">
            <v>тыс.руб.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S91">
            <v>0</v>
          </cell>
          <cell r="V91">
            <v>0</v>
          </cell>
          <cell r="X91">
            <v>0</v>
          </cell>
          <cell r="AB91">
            <v>0</v>
          </cell>
          <cell r="AD91">
            <v>0</v>
          </cell>
          <cell r="AE91">
            <v>0</v>
          </cell>
          <cell r="AF91" t="str">
            <v/>
          </cell>
        </row>
        <row r="92">
          <cell r="B92" t="str">
            <v>4г.2.</v>
          </cell>
          <cell r="C92" t="str">
            <v xml:space="preserve">       Население</v>
          </cell>
          <cell r="D92" t="str">
            <v>тыс.руб.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S92">
            <v>0</v>
          </cell>
          <cell r="V92">
            <v>0</v>
          </cell>
          <cell r="X92">
            <v>0</v>
          </cell>
          <cell r="AB92">
            <v>0</v>
          </cell>
          <cell r="AD92">
            <v>0</v>
          </cell>
          <cell r="AE92">
            <v>0</v>
          </cell>
          <cell r="AF92" t="str">
            <v/>
          </cell>
        </row>
        <row r="93">
          <cell r="B93" t="str">
            <v>4г.3.</v>
          </cell>
          <cell r="C93" t="str">
            <v xml:space="preserve">       Прочие потребители</v>
          </cell>
          <cell r="D93" t="str">
            <v>тыс.руб.</v>
          </cell>
          <cell r="E93">
            <v>1412969.7000000002</v>
          </cell>
          <cell r="F93">
            <v>2543718.6561918217</v>
          </cell>
          <cell r="G93">
            <v>2789511.7968056872</v>
          </cell>
          <cell r="H93">
            <v>718877.16049947659</v>
          </cell>
          <cell r="I93">
            <v>683967.73464776785</v>
          </cell>
          <cell r="J93">
            <v>1402844.8951472444</v>
          </cell>
          <cell r="K93">
            <v>657253.8754454765</v>
          </cell>
          <cell r="L93">
            <v>2060098.7705927209</v>
          </cell>
          <cell r="M93">
            <v>729413.02621296654</v>
          </cell>
          <cell r="N93">
            <v>3279173.6509325071</v>
          </cell>
          <cell r="O93">
            <v>3721430.1639844403</v>
          </cell>
          <cell r="P93">
            <v>4062613.5279105003</v>
          </cell>
          <cell r="Q93">
            <v>0</v>
          </cell>
          <cell r="S93">
            <v>2766159.9972773776</v>
          </cell>
          <cell r="T93">
            <v>718877.16049947659</v>
          </cell>
          <cell r="U93">
            <v>683967.73464776785</v>
          </cell>
          <cell r="V93">
            <v>1402844.8951472444</v>
          </cell>
          <cell r="W93">
            <v>657253.87564219651</v>
          </cell>
          <cell r="X93">
            <v>2060098.770789441</v>
          </cell>
          <cell r="Y93">
            <v>706061.22648793657</v>
          </cell>
          <cell r="AA93">
            <v>729413.02621296654</v>
          </cell>
          <cell r="AB93">
            <v>2789511.7968056872</v>
          </cell>
          <cell r="AC93">
            <v>706061.22648793657</v>
          </cell>
          <cell r="AD93">
            <v>2766159.9972773776</v>
          </cell>
          <cell r="AE93">
            <v>-23351.79952830961</v>
          </cell>
          <cell r="AF93">
            <v>-8.3712854539816292E-3</v>
          </cell>
        </row>
        <row r="94">
          <cell r="B94" t="str">
            <v>4г.3.1</v>
          </cell>
          <cell r="C94" t="str">
            <v xml:space="preserve">                 в т.ч. Бюджетные потребители</v>
          </cell>
          <cell r="D94" t="str">
            <v>тыс.руб.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S94">
            <v>0</v>
          </cell>
          <cell r="V94">
            <v>0</v>
          </cell>
          <cell r="X94">
            <v>0</v>
          </cell>
          <cell r="AB94">
            <v>0</v>
          </cell>
          <cell r="AD94">
            <v>0</v>
          </cell>
          <cell r="AE94">
            <v>0</v>
          </cell>
          <cell r="AF94" t="str">
            <v/>
          </cell>
        </row>
        <row r="95">
          <cell r="B95" t="str">
            <v>4.3.</v>
          </cell>
          <cell r="C95" t="str">
            <v>Транзит электроэнергии:</v>
          </cell>
          <cell r="D95" t="str">
            <v>тыс.руб.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 t="str">
            <v/>
          </cell>
        </row>
        <row r="96">
          <cell r="B96" t="str">
            <v>4.3.1</v>
          </cell>
          <cell r="C96" t="str">
            <v>ВН (от 110 кВ)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 t="str">
            <v>4.3.2</v>
          </cell>
          <cell r="C97" t="str">
            <v>СН 1 (35 кВ)</v>
          </cell>
          <cell r="D97" t="str">
            <v>тыс.руб.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 t="str">
            <v/>
          </cell>
        </row>
        <row r="98">
          <cell r="B98" t="str">
            <v>4.3.3</v>
          </cell>
          <cell r="C98" t="str">
            <v>СН 2 (20-1 кВ)</v>
          </cell>
          <cell r="D98" t="str">
            <v>тыс.руб.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 t="str">
            <v>4.3.4</v>
          </cell>
          <cell r="C99" t="str">
            <v>НН (0,4 кВ и ниже)</v>
          </cell>
          <cell r="D99" t="str">
            <v>тыс.руб.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 t="str">
            <v>4.3.а</v>
          </cell>
          <cell r="C100" t="str">
            <v>Из стр.4.3 - для предприятий Группы</v>
          </cell>
          <cell r="D100" t="str">
            <v>тыс.руб.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V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 t="str">
            <v>4.3.б</v>
          </cell>
          <cell r="C101" t="str">
            <v>Из стр.4.3 - для сторонних организаций</v>
          </cell>
          <cell r="D101" t="str">
            <v>тыс.руб.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 t="str">
            <v/>
          </cell>
        </row>
        <row r="102">
          <cell r="B102" t="str">
            <v>4.4.</v>
          </cell>
          <cell r="C102" t="str">
            <v>Услуги по технологическому присоединению</v>
          </cell>
          <cell r="D102" t="str">
            <v>тыс.руб.</v>
          </cell>
          <cell r="E102">
            <v>15655.483113</v>
          </cell>
          <cell r="F102">
            <v>16868.031092170004</v>
          </cell>
          <cell r="G102">
            <v>29670.184700000002</v>
          </cell>
          <cell r="H102">
            <v>329.86799999999988</v>
          </cell>
          <cell r="I102">
            <v>2731.3107</v>
          </cell>
          <cell r="J102">
            <v>3061.1786999999999</v>
          </cell>
          <cell r="K102">
            <v>26539.091</v>
          </cell>
          <cell r="L102">
            <v>29600.269700000001</v>
          </cell>
          <cell r="M102">
            <v>69.915000000000006</v>
          </cell>
          <cell r="N102">
            <v>33831.035456927995</v>
          </cell>
          <cell r="O102">
            <v>42425.402836628324</v>
          </cell>
          <cell r="P102">
            <v>47903.609300000004</v>
          </cell>
          <cell r="Q102">
            <v>0</v>
          </cell>
          <cell r="S102">
            <v>30683.575500000003</v>
          </cell>
          <cell r="T102">
            <v>329.86799999999999</v>
          </cell>
          <cell r="U102">
            <v>2731.3107</v>
          </cell>
          <cell r="V102">
            <v>3061.1786999999999</v>
          </cell>
          <cell r="W102">
            <v>26129.440300000002</v>
          </cell>
          <cell r="X102">
            <v>29190.619000000002</v>
          </cell>
          <cell r="Y102">
            <v>1492.9564999999998</v>
          </cell>
          <cell r="AA102">
            <v>69.915000000000006</v>
          </cell>
          <cell r="AB102">
            <v>29670.184700000002</v>
          </cell>
          <cell r="AC102">
            <v>1492.9564999999998</v>
          </cell>
          <cell r="AD102">
            <v>30683.575500000003</v>
          </cell>
          <cell r="AE102">
            <v>1013.390800000001</v>
          </cell>
          <cell r="AF102">
            <v>3.4155190142783336E-2</v>
          </cell>
        </row>
        <row r="103">
          <cell r="B103" t="str">
            <v>4.4.1</v>
          </cell>
          <cell r="C103" t="str">
            <v>Заявители на напряжении</v>
          </cell>
          <cell r="D103" t="str">
            <v>тыс.руб.</v>
          </cell>
          <cell r="E103">
            <v>362.57940000000002</v>
          </cell>
          <cell r="F103">
            <v>111.57987999999996</v>
          </cell>
          <cell r="G103">
            <v>199.0247</v>
          </cell>
          <cell r="H103">
            <v>37.287999999999997</v>
          </cell>
          <cell r="I103">
            <v>40.550700000000006</v>
          </cell>
          <cell r="J103">
            <v>77.838700000000003</v>
          </cell>
          <cell r="K103">
            <v>51.271000000000001</v>
          </cell>
          <cell r="L103">
            <v>129.1097</v>
          </cell>
          <cell r="M103">
            <v>69.915000000000006</v>
          </cell>
          <cell r="N103">
            <v>418.79045692800003</v>
          </cell>
          <cell r="O103">
            <v>446.01183662832</v>
          </cell>
          <cell r="P103">
            <v>499.55829999999997</v>
          </cell>
          <cell r="Q103">
            <v>0</v>
          </cell>
          <cell r="S103">
            <v>212.07550000000001</v>
          </cell>
          <cell r="T103">
            <v>37.287999999999997</v>
          </cell>
          <cell r="U103">
            <v>40.550700000000006</v>
          </cell>
          <cell r="V103">
            <v>77.838700000000003</v>
          </cell>
          <cell r="W103">
            <v>57.330300000000001</v>
          </cell>
          <cell r="X103">
            <v>135.16900000000001</v>
          </cell>
          <cell r="Y103">
            <v>76.906499999999994</v>
          </cell>
          <cell r="AA103">
            <v>69.915000000000006</v>
          </cell>
          <cell r="AB103">
            <v>199.0247</v>
          </cell>
          <cell r="AC103">
            <v>76.906499999999994</v>
          </cell>
          <cell r="AD103">
            <v>212.07550000000001</v>
          </cell>
          <cell r="AE103">
            <v>13.05080000000001</v>
          </cell>
          <cell r="AF103">
            <v>6.5573770491803324E-2</v>
          </cell>
        </row>
        <row r="104">
          <cell r="B104" t="str">
            <v>4.4.1.1</v>
          </cell>
          <cell r="C104" t="str">
            <v>Физ. лица (15 кВ)</v>
          </cell>
          <cell r="D104" t="str">
            <v>тыс.руб.</v>
          </cell>
          <cell r="E104">
            <v>362.57940000000002</v>
          </cell>
          <cell r="F104">
            <v>111.57987999999996</v>
          </cell>
          <cell r="G104">
            <v>199.0247</v>
          </cell>
          <cell r="H104">
            <v>37.287999999999997</v>
          </cell>
          <cell r="I104">
            <v>40.550700000000006</v>
          </cell>
          <cell r="J104">
            <v>77.838700000000003</v>
          </cell>
          <cell r="K104">
            <v>51.271000000000001</v>
          </cell>
          <cell r="L104">
            <v>129.1097</v>
          </cell>
          <cell r="M104">
            <v>69.915000000000006</v>
          </cell>
          <cell r="N104">
            <v>418.79045692800003</v>
          </cell>
          <cell r="O104">
            <v>446.01183662832</v>
          </cell>
          <cell r="P104">
            <v>499.55829999999997</v>
          </cell>
          <cell r="Q104">
            <v>0</v>
          </cell>
          <cell r="S104">
            <v>212.07550000000001</v>
          </cell>
          <cell r="T104">
            <v>37.287999999999997</v>
          </cell>
          <cell r="U104">
            <v>40.550700000000006</v>
          </cell>
          <cell r="V104">
            <v>77.838700000000003</v>
          </cell>
          <cell r="W104">
            <v>57.330300000000001</v>
          </cell>
          <cell r="X104">
            <v>135.16900000000001</v>
          </cell>
          <cell r="Y104">
            <v>76.906499999999994</v>
          </cell>
          <cell r="AA104">
            <v>69.915000000000006</v>
          </cell>
          <cell r="AB104">
            <v>199.0247</v>
          </cell>
          <cell r="AC104">
            <v>76.906499999999994</v>
          </cell>
          <cell r="AD104">
            <v>212.07550000000001</v>
          </cell>
          <cell r="AE104">
            <v>13.05080000000001</v>
          </cell>
          <cell r="AF104">
            <v>6.5573770491803324E-2</v>
          </cell>
        </row>
        <row r="105">
          <cell r="B105" t="str">
            <v>4.4.1.2</v>
          </cell>
          <cell r="C105" t="str">
            <v>Более 10000 кВа (выше 35 кВ)</v>
          </cell>
          <cell r="D105" t="str">
            <v>тыс.руб.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 t="str">
            <v/>
          </cell>
        </row>
        <row r="106">
          <cell r="B106" t="str">
            <v>4.4.2</v>
          </cell>
          <cell r="C106" t="str">
            <v>Присоединенная мощность на напряжении</v>
          </cell>
          <cell r="D106" t="str">
            <v>тыс.руб.</v>
          </cell>
          <cell r="E106">
            <v>15292.903713</v>
          </cell>
          <cell r="F106">
            <v>16756.451212170003</v>
          </cell>
          <cell r="G106">
            <v>29413.79</v>
          </cell>
          <cell r="H106">
            <v>292.57999999999987</v>
          </cell>
          <cell r="I106">
            <v>2633.39</v>
          </cell>
          <cell r="J106">
            <v>2925.97</v>
          </cell>
          <cell r="K106">
            <v>26487.82</v>
          </cell>
          <cell r="L106">
            <v>29413.79</v>
          </cell>
          <cell r="M106">
            <v>0</v>
          </cell>
          <cell r="N106">
            <v>33412.244999999995</v>
          </cell>
          <cell r="O106">
            <v>41979.391000000003</v>
          </cell>
          <cell r="P106">
            <v>47404.051000000007</v>
          </cell>
          <cell r="Q106">
            <v>0</v>
          </cell>
          <cell r="S106">
            <v>30401.43</v>
          </cell>
          <cell r="T106">
            <v>292.58</v>
          </cell>
          <cell r="U106">
            <v>2690.7599999999998</v>
          </cell>
          <cell r="V106">
            <v>2983.3399999999997</v>
          </cell>
          <cell r="W106">
            <v>26002.04</v>
          </cell>
          <cell r="X106">
            <v>28985.38</v>
          </cell>
          <cell r="Y106">
            <v>1416.0499999999997</v>
          </cell>
          <cell r="AA106">
            <v>0</v>
          </cell>
          <cell r="AB106">
            <v>29413.79</v>
          </cell>
          <cell r="AC106">
            <v>1416.0499999999997</v>
          </cell>
          <cell r="AD106">
            <v>30401.43</v>
          </cell>
          <cell r="AE106">
            <v>987.63999999999942</v>
          </cell>
          <cell r="AF106">
            <v>3.357744785694055E-2</v>
          </cell>
        </row>
        <row r="107">
          <cell r="B107" t="str">
            <v>4.4.2.1</v>
          </cell>
          <cell r="C107" t="str">
            <v>До 30 кВт (0,4 кВ)</v>
          </cell>
          <cell r="D107" t="str">
            <v>тыс.руб.</v>
          </cell>
          <cell r="E107">
            <v>1260.4880180000002</v>
          </cell>
          <cell r="F107">
            <v>966.71080217000008</v>
          </cell>
          <cell r="G107">
            <v>181.93999999999983</v>
          </cell>
          <cell r="H107">
            <v>117.48999999999984</v>
          </cell>
          <cell r="I107">
            <v>64.45</v>
          </cell>
          <cell r="J107">
            <v>181.93999999999983</v>
          </cell>
          <cell r="K107">
            <v>0</v>
          </cell>
          <cell r="L107">
            <v>181.93999999999983</v>
          </cell>
          <cell r="M107">
            <v>0</v>
          </cell>
          <cell r="N107">
            <v>1910</v>
          </cell>
          <cell r="O107">
            <v>3745</v>
          </cell>
          <cell r="P107">
            <v>6145.2160000000003</v>
          </cell>
          <cell r="Q107">
            <v>0</v>
          </cell>
          <cell r="S107">
            <v>526.74</v>
          </cell>
          <cell r="T107">
            <v>98.9</v>
          </cell>
          <cell r="U107">
            <v>68.12</v>
          </cell>
          <cell r="V107">
            <v>167.02</v>
          </cell>
          <cell r="W107">
            <v>110.39</v>
          </cell>
          <cell r="X107">
            <v>277.41000000000003</v>
          </cell>
          <cell r="Y107">
            <v>249.32999999999998</v>
          </cell>
          <cell r="AA107">
            <v>0</v>
          </cell>
          <cell r="AB107">
            <v>181.93999999999983</v>
          </cell>
          <cell r="AC107">
            <v>249.32999999999998</v>
          </cell>
          <cell r="AD107">
            <v>526.74</v>
          </cell>
          <cell r="AE107">
            <v>344.80000000000018</v>
          </cell>
          <cell r="AF107">
            <v>1.8951302627239777</v>
          </cell>
        </row>
        <row r="108">
          <cell r="B108" t="str">
            <v>4.4.2.2</v>
          </cell>
          <cell r="C108" t="str">
            <v>От 30 до 100 кВт (0,4 кВ)</v>
          </cell>
          <cell r="D108" t="str">
            <v>тыс.руб.</v>
          </cell>
          <cell r="E108">
            <v>772.86623999999995</v>
          </cell>
          <cell r="F108">
            <v>643.06029999999998</v>
          </cell>
          <cell r="G108">
            <v>26.240000000000002</v>
          </cell>
          <cell r="H108">
            <v>12.61</v>
          </cell>
          <cell r="I108">
            <v>13.63</v>
          </cell>
          <cell r="J108">
            <v>26.240000000000002</v>
          </cell>
          <cell r="K108">
            <v>0</v>
          </cell>
          <cell r="L108">
            <v>26.240000000000002</v>
          </cell>
          <cell r="M108">
            <v>0</v>
          </cell>
          <cell r="N108">
            <v>3236</v>
          </cell>
          <cell r="O108">
            <v>4294.5910000000003</v>
          </cell>
          <cell r="P108">
            <v>4310.04</v>
          </cell>
          <cell r="Q108">
            <v>0</v>
          </cell>
          <cell r="S108">
            <v>896.82999999999981</v>
          </cell>
          <cell r="T108">
            <v>31.199999999999996</v>
          </cell>
          <cell r="U108">
            <v>28.4</v>
          </cell>
          <cell r="V108">
            <v>59.599999999999994</v>
          </cell>
          <cell r="W108">
            <v>25.050000000000004</v>
          </cell>
          <cell r="X108">
            <v>84.65</v>
          </cell>
          <cell r="Y108">
            <v>812.17999999999984</v>
          </cell>
          <cell r="AA108">
            <v>0</v>
          </cell>
          <cell r="AB108">
            <v>26.240000000000002</v>
          </cell>
          <cell r="AC108">
            <v>812.17999999999984</v>
          </cell>
          <cell r="AD108">
            <v>896.82999999999981</v>
          </cell>
          <cell r="AE108">
            <v>870.5899999999998</v>
          </cell>
          <cell r="AF108">
            <v>33.177972560975597</v>
          </cell>
        </row>
        <row r="109">
          <cell r="B109" t="str">
            <v>4.4.2.3</v>
          </cell>
          <cell r="C109" t="str">
            <v>До 100 кВт (6-35 кВ)</v>
          </cell>
          <cell r="D109" t="str">
            <v>тыс.руб.</v>
          </cell>
          <cell r="E109">
            <v>404.56614500000001</v>
          </cell>
          <cell r="F109">
            <v>857.53890999999999</v>
          </cell>
          <cell r="G109">
            <v>249.51</v>
          </cell>
          <cell r="H109">
            <v>117.86</v>
          </cell>
          <cell r="I109">
            <v>131.64999999999998</v>
          </cell>
          <cell r="J109">
            <v>249.51</v>
          </cell>
          <cell r="K109">
            <v>0</v>
          </cell>
          <cell r="L109">
            <v>249.51</v>
          </cell>
          <cell r="M109">
            <v>0</v>
          </cell>
          <cell r="N109">
            <v>8659.82</v>
          </cell>
          <cell r="O109">
            <v>9586.4</v>
          </cell>
          <cell r="P109">
            <v>4794.72</v>
          </cell>
          <cell r="Q109">
            <v>0</v>
          </cell>
          <cell r="S109">
            <v>646.59999999999991</v>
          </cell>
          <cell r="T109">
            <v>117.86</v>
          </cell>
          <cell r="U109">
            <v>131.64999999999998</v>
          </cell>
          <cell r="V109">
            <v>249.51</v>
          </cell>
          <cell r="W109">
            <v>119.26999999999998</v>
          </cell>
          <cell r="X109">
            <v>368.78</v>
          </cell>
          <cell r="Y109">
            <v>277.82</v>
          </cell>
          <cell r="AA109">
            <v>0</v>
          </cell>
          <cell r="AB109">
            <v>249.51</v>
          </cell>
          <cell r="AC109">
            <v>277.82</v>
          </cell>
          <cell r="AD109">
            <v>646.59999999999991</v>
          </cell>
          <cell r="AE109">
            <v>397.08999999999992</v>
          </cell>
          <cell r="AF109">
            <v>1.5914792994268765</v>
          </cell>
        </row>
        <row r="110">
          <cell r="B110" t="str">
            <v>4.4.2.4</v>
          </cell>
          <cell r="C110" t="str">
            <v>От 100 до 750 кВт (6-35 кВ)</v>
          </cell>
          <cell r="D110" t="str">
            <v>тыс.руб.</v>
          </cell>
          <cell r="E110">
            <v>5273.48855</v>
          </cell>
          <cell r="F110">
            <v>2354.2399999999998</v>
          </cell>
          <cell r="G110">
            <v>1180.28</v>
          </cell>
          <cell r="H110">
            <v>44.61999999999999</v>
          </cell>
          <cell r="I110">
            <v>47.69</v>
          </cell>
          <cell r="J110">
            <v>92.309999999999988</v>
          </cell>
          <cell r="K110">
            <v>1087.97</v>
          </cell>
          <cell r="L110">
            <v>1180.28</v>
          </cell>
          <cell r="M110">
            <v>0</v>
          </cell>
          <cell r="N110">
            <v>6881.1750000000002</v>
          </cell>
          <cell r="O110">
            <v>9315</v>
          </cell>
          <cell r="P110">
            <v>11103.674999999999</v>
          </cell>
          <cell r="Q110">
            <v>0</v>
          </cell>
          <cell r="S110">
            <v>2539.0099999999998</v>
          </cell>
          <cell r="T110">
            <v>44.61999999999999</v>
          </cell>
          <cell r="U110">
            <v>86.62</v>
          </cell>
          <cell r="V110">
            <v>131.24</v>
          </cell>
          <cell r="W110">
            <v>2331.0500000000002</v>
          </cell>
          <cell r="X110">
            <v>2462.29</v>
          </cell>
          <cell r="Y110">
            <v>76.72</v>
          </cell>
          <cell r="AA110">
            <v>0</v>
          </cell>
          <cell r="AB110">
            <v>1180.28</v>
          </cell>
          <cell r="AC110">
            <v>76.72</v>
          </cell>
          <cell r="AD110">
            <v>2539.0099999999998</v>
          </cell>
          <cell r="AE110">
            <v>1358.7299999999998</v>
          </cell>
          <cell r="AF110">
            <v>1.1511929372691225</v>
          </cell>
        </row>
        <row r="111">
          <cell r="B111" t="str">
            <v>4.4.2.5</v>
          </cell>
          <cell r="C111" t="str">
            <v>Более 750 кВт (6-35 кВ)</v>
          </cell>
          <cell r="D111" t="str">
            <v>тыс.руб.</v>
          </cell>
          <cell r="E111">
            <v>7581.4947599999996</v>
          </cell>
          <cell r="F111">
            <v>11934.901200000004</v>
          </cell>
          <cell r="G111">
            <v>27775.82</v>
          </cell>
          <cell r="H111">
            <v>0</v>
          </cell>
          <cell r="I111">
            <v>2375.9699999999998</v>
          </cell>
          <cell r="J111">
            <v>2375.9699999999998</v>
          </cell>
          <cell r="K111">
            <v>25399.85</v>
          </cell>
          <cell r="L111">
            <v>27775.82</v>
          </cell>
          <cell r="M111">
            <v>0</v>
          </cell>
          <cell r="N111">
            <v>12725.25</v>
          </cell>
          <cell r="O111">
            <v>15038.4</v>
          </cell>
          <cell r="P111">
            <v>21050.400000000001</v>
          </cell>
          <cell r="Q111">
            <v>0</v>
          </cell>
          <cell r="S111">
            <v>25792.25</v>
          </cell>
          <cell r="T111">
            <v>0</v>
          </cell>
          <cell r="U111">
            <v>2375.9699999999998</v>
          </cell>
          <cell r="V111">
            <v>2375.9699999999998</v>
          </cell>
          <cell r="W111">
            <v>23416.28</v>
          </cell>
          <cell r="X111">
            <v>25792.25</v>
          </cell>
          <cell r="Y111">
            <v>0</v>
          </cell>
          <cell r="AA111">
            <v>0</v>
          </cell>
          <cell r="AB111">
            <v>27775.82</v>
          </cell>
          <cell r="AC111">
            <v>0</v>
          </cell>
          <cell r="AD111">
            <v>25792.25</v>
          </cell>
          <cell r="AE111">
            <v>-1983.5699999999997</v>
          </cell>
          <cell r="AF111">
            <v>-7.1413553227231447E-2</v>
          </cell>
        </row>
        <row r="112">
          <cell r="B112" t="str">
            <v>4.4.3</v>
          </cell>
          <cell r="C112" t="str">
            <v>Выручка от техприсоединения,осуществляемого на договорной основе</v>
          </cell>
          <cell r="D112" t="str">
            <v>тыс.руб.</v>
          </cell>
          <cell r="E112">
            <v>0</v>
          </cell>
          <cell r="F112">
            <v>0</v>
          </cell>
          <cell r="G112">
            <v>57.37</v>
          </cell>
          <cell r="I112">
            <v>57.37</v>
          </cell>
          <cell r="J112">
            <v>57.37</v>
          </cell>
          <cell r="L112">
            <v>57.37</v>
          </cell>
          <cell r="N112">
            <v>0</v>
          </cell>
          <cell r="O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B112">
            <v>57.37</v>
          </cell>
          <cell r="AD112">
            <v>0</v>
          </cell>
          <cell r="AE112">
            <v>-57.37</v>
          </cell>
          <cell r="AF112">
            <v>-1</v>
          </cell>
        </row>
        <row r="113">
          <cell r="B113" t="str">
            <v>4.4.4</v>
          </cell>
          <cell r="C113" t="str">
            <v>Выручка от выдачи технических условий</v>
          </cell>
          <cell r="D113" t="str">
            <v>тыс.руб.</v>
          </cell>
          <cell r="E113">
            <v>0</v>
          </cell>
          <cell r="F113">
            <v>0</v>
          </cell>
          <cell r="G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70.069999999999993</v>
          </cell>
          <cell r="V113">
            <v>0</v>
          </cell>
          <cell r="W113">
            <v>70.069999999999993</v>
          </cell>
          <cell r="X113">
            <v>70.069999999999993</v>
          </cell>
          <cell r="AB113">
            <v>0</v>
          </cell>
          <cell r="AD113">
            <v>70.069999999999993</v>
          </cell>
          <cell r="AE113">
            <v>70.069999999999993</v>
          </cell>
          <cell r="AF113" t="str">
            <v/>
          </cell>
        </row>
        <row r="114">
          <cell r="B114">
            <v>5</v>
          </cell>
          <cell r="C114" t="str">
            <v>Прочая  продукция (услуги) основной деятельности</v>
          </cell>
          <cell r="D114" t="str">
            <v>тыс.руб.</v>
          </cell>
          <cell r="E114">
            <v>12653.5</v>
          </cell>
          <cell r="F114">
            <v>16949.68</v>
          </cell>
          <cell r="G114">
            <v>8191.9380000000001</v>
          </cell>
          <cell r="H114">
            <v>3230.2910000000002</v>
          </cell>
          <cell r="I114">
            <v>906.16699999999992</v>
          </cell>
          <cell r="J114">
            <v>4136.4580000000005</v>
          </cell>
          <cell r="K114">
            <v>2906.6499999999996</v>
          </cell>
          <cell r="L114">
            <v>7043.1080000000002</v>
          </cell>
          <cell r="M114">
            <v>1148.83</v>
          </cell>
          <cell r="N114">
            <v>14563</v>
          </cell>
          <cell r="O114">
            <v>15019</v>
          </cell>
          <cell r="P114">
            <v>15980.68</v>
          </cell>
          <cell r="Q114">
            <v>0</v>
          </cell>
          <cell r="S114">
            <v>12828.114000000001</v>
          </cell>
          <cell r="T114">
            <v>3230.2910000000002</v>
          </cell>
          <cell r="U114">
            <v>906.16699999999992</v>
          </cell>
          <cell r="V114">
            <v>4136.4580000000005</v>
          </cell>
          <cell r="W114">
            <v>1554.3220000000001</v>
          </cell>
          <cell r="X114">
            <v>5690.7800000000007</v>
          </cell>
          <cell r="Y114">
            <v>7137.3339999999998</v>
          </cell>
          <cell r="AA114">
            <v>1148.83</v>
          </cell>
          <cell r="AB114">
            <v>8191.9380000000001</v>
          </cell>
          <cell r="AC114">
            <v>7137.3339999999998</v>
          </cell>
          <cell r="AD114">
            <v>12828.114000000001</v>
          </cell>
          <cell r="AE114">
            <v>4636.1760000000013</v>
          </cell>
          <cell r="AF114">
            <v>0.56594373639058315</v>
          </cell>
        </row>
        <row r="115">
          <cell r="B115" t="str">
            <v>5.1.</v>
          </cell>
          <cell r="C115" t="str">
            <v>Ремонтно-эксплутационное обслуживание</v>
          </cell>
          <cell r="D115" t="str">
            <v>тыс.руб.</v>
          </cell>
          <cell r="E115">
            <v>4691</v>
          </cell>
          <cell r="F115">
            <v>836.28</v>
          </cell>
          <cell r="G115">
            <v>1815.75</v>
          </cell>
          <cell r="H115">
            <v>507.654</v>
          </cell>
          <cell r="I115">
            <v>453.25599999999997</v>
          </cell>
          <cell r="J115">
            <v>960.91</v>
          </cell>
          <cell r="K115">
            <v>447.78</v>
          </cell>
          <cell r="L115">
            <v>1408.69</v>
          </cell>
          <cell r="M115">
            <v>407.06</v>
          </cell>
          <cell r="N115">
            <v>4598</v>
          </cell>
          <cell r="O115">
            <v>4650</v>
          </cell>
          <cell r="P115">
            <v>4948</v>
          </cell>
          <cell r="S115">
            <v>1321.096</v>
          </cell>
          <cell r="T115">
            <v>507.654</v>
          </cell>
          <cell r="U115">
            <v>453.25599999999997</v>
          </cell>
          <cell r="V115">
            <v>960.91</v>
          </cell>
          <cell r="W115">
            <v>124.584</v>
          </cell>
          <cell r="X115">
            <v>1085.4939999999999</v>
          </cell>
          <cell r="Y115">
            <v>235.602</v>
          </cell>
          <cell r="AA115">
            <v>407.06</v>
          </cell>
          <cell r="AB115">
            <v>1815.75</v>
          </cell>
          <cell r="AC115">
            <v>235.602</v>
          </cell>
          <cell r="AD115">
            <v>1321.096</v>
          </cell>
          <cell r="AE115">
            <v>-494.654</v>
          </cell>
          <cell r="AF115">
            <v>-0.27242406718986645</v>
          </cell>
        </row>
        <row r="116">
          <cell r="B116" t="str">
            <v>5.2</v>
          </cell>
          <cell r="C116" t="str">
            <v>Эксплуатация сетей ЕНЭС</v>
          </cell>
          <cell r="D116" t="str">
            <v>тыс.руб.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 t="str">
            <v/>
          </cell>
        </row>
        <row r="117">
          <cell r="B117" t="str">
            <v>5.3</v>
          </cell>
          <cell r="C117" t="str">
            <v>Ликвидация технологических ограничений</v>
          </cell>
          <cell r="D117" t="str">
            <v>тыс.руб.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 t="str">
            <v/>
          </cell>
        </row>
        <row r="118">
          <cell r="B118" t="str">
            <v>5.4</v>
          </cell>
          <cell r="C118" t="str">
            <v>Ремонт счетчиков, замена, пломбировка</v>
          </cell>
          <cell r="D118" t="str">
            <v>тыс.руб.</v>
          </cell>
          <cell r="E118">
            <v>4218.5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5250</v>
          </cell>
          <cell r="O118">
            <v>5365</v>
          </cell>
          <cell r="P118">
            <v>5708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 t="str">
            <v/>
          </cell>
        </row>
        <row r="119">
          <cell r="B119" t="str">
            <v>5.5</v>
          </cell>
          <cell r="C119" t="str">
            <v>Услуги по отключению-подключению потребителей</v>
          </cell>
          <cell r="D119" t="str">
            <v>тыс.руб.</v>
          </cell>
          <cell r="E119">
            <v>1146</v>
          </cell>
          <cell r="F119">
            <v>781</v>
          </cell>
          <cell r="G119">
            <v>1970.211</v>
          </cell>
          <cell r="H119">
            <v>295.20100000000002</v>
          </cell>
          <cell r="I119">
            <v>374.01</v>
          </cell>
          <cell r="J119">
            <v>669.21100000000001</v>
          </cell>
          <cell r="K119">
            <v>689.5</v>
          </cell>
          <cell r="L119">
            <v>1358.711</v>
          </cell>
          <cell r="M119">
            <v>611.5</v>
          </cell>
          <cell r="N119">
            <v>1225</v>
          </cell>
          <cell r="O119">
            <v>1359</v>
          </cell>
          <cell r="P119">
            <v>1446</v>
          </cell>
          <cell r="S119">
            <v>1448.2910000000002</v>
          </cell>
          <cell r="T119">
            <v>295.20100000000002</v>
          </cell>
          <cell r="U119">
            <v>374.01</v>
          </cell>
          <cell r="V119">
            <v>669.21100000000001</v>
          </cell>
          <cell r="W119">
            <v>459.19</v>
          </cell>
          <cell r="X119">
            <v>1128.4010000000001</v>
          </cell>
          <cell r="Y119">
            <v>319.89</v>
          </cell>
          <cell r="AA119">
            <v>611.5</v>
          </cell>
          <cell r="AB119">
            <v>1970.211</v>
          </cell>
          <cell r="AC119">
            <v>319.89</v>
          </cell>
          <cell r="AD119">
            <v>1448.2910000000002</v>
          </cell>
          <cell r="AE119">
            <v>-521.91999999999985</v>
          </cell>
          <cell r="AF119">
            <v>-0.26490563701045211</v>
          </cell>
        </row>
        <row r="120">
          <cell r="B120" t="str">
            <v>5.6</v>
          </cell>
          <cell r="C120" t="str">
            <v>Инжиниринговые услуги</v>
          </cell>
          <cell r="D120" t="str">
            <v>тыс.руб.</v>
          </cell>
          <cell r="E120">
            <v>1404</v>
          </cell>
          <cell r="F120">
            <v>175</v>
          </cell>
          <cell r="G120">
            <v>3962.0070000000001</v>
          </cell>
          <cell r="H120">
            <v>2299.6469999999999</v>
          </cell>
          <cell r="I120">
            <v>5.36</v>
          </cell>
          <cell r="J120">
            <v>2305.0070000000001</v>
          </cell>
          <cell r="K120">
            <v>1627</v>
          </cell>
          <cell r="L120">
            <v>3932.0070000000001</v>
          </cell>
          <cell r="M120">
            <v>30</v>
          </cell>
          <cell r="N120">
            <v>1986</v>
          </cell>
          <cell r="O120">
            <v>2150</v>
          </cell>
          <cell r="P120">
            <v>2288</v>
          </cell>
          <cell r="S120">
            <v>5244.2960000000003</v>
          </cell>
          <cell r="T120">
            <v>2299.6469999999999</v>
          </cell>
          <cell r="U120">
            <v>5.36</v>
          </cell>
          <cell r="V120">
            <v>2305.0070000000001</v>
          </cell>
          <cell r="W120">
            <v>84.274000000000001</v>
          </cell>
          <cell r="X120">
            <v>2389.2809999999999</v>
          </cell>
          <cell r="Y120">
            <v>2855.0149999999999</v>
          </cell>
          <cell r="AA120">
            <v>30</v>
          </cell>
          <cell r="AB120">
            <v>3962.0070000000001</v>
          </cell>
          <cell r="AC120">
            <v>2855.0149999999999</v>
          </cell>
          <cell r="AD120">
            <v>5244.2960000000003</v>
          </cell>
          <cell r="AE120">
            <v>1282.2890000000002</v>
          </cell>
          <cell r="AF120">
            <v>0.32364632369402685</v>
          </cell>
        </row>
        <row r="121">
          <cell r="B121" t="str">
            <v>5.7</v>
          </cell>
          <cell r="C121" t="str">
            <v>Производство эл/энергии и теплоэнергии</v>
          </cell>
          <cell r="D121" t="str">
            <v>тыс.руб.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 t="str">
            <v/>
          </cell>
        </row>
        <row r="122">
          <cell r="B122" t="str">
            <v>5.8.</v>
          </cell>
          <cell r="C122" t="str">
            <v>Прочие виды деятельности промышленного характера</v>
          </cell>
          <cell r="D122" t="str">
            <v>тыс.руб.</v>
          </cell>
          <cell r="E122">
            <v>1194</v>
          </cell>
          <cell r="F122">
            <v>15157.4</v>
          </cell>
          <cell r="G122">
            <v>443.96999999999997</v>
          </cell>
          <cell r="H122">
            <v>127.789</v>
          </cell>
          <cell r="I122">
            <v>73.540999999999997</v>
          </cell>
          <cell r="J122">
            <v>201.32999999999998</v>
          </cell>
          <cell r="K122">
            <v>142.37</v>
          </cell>
          <cell r="L122">
            <v>343.7</v>
          </cell>
          <cell r="M122">
            <v>100.27</v>
          </cell>
          <cell r="N122">
            <v>1504</v>
          </cell>
          <cell r="O122">
            <v>1495</v>
          </cell>
          <cell r="P122">
            <v>1590.68</v>
          </cell>
          <cell r="Q122">
            <v>0</v>
          </cell>
          <cell r="S122">
            <v>4814.4310000000005</v>
          </cell>
          <cell r="T122">
            <v>127.789</v>
          </cell>
          <cell r="U122">
            <v>73.540999999999997</v>
          </cell>
          <cell r="V122">
            <v>201.32999999999998</v>
          </cell>
          <cell r="W122">
            <v>886.274</v>
          </cell>
          <cell r="X122">
            <v>1087.604</v>
          </cell>
          <cell r="Y122">
            <v>3726.8270000000002</v>
          </cell>
          <cell r="AA122">
            <v>100.27</v>
          </cell>
          <cell r="AB122">
            <v>443.96999999999997</v>
          </cell>
          <cell r="AC122">
            <v>3726.8270000000002</v>
          </cell>
          <cell r="AD122">
            <v>4814.4310000000005</v>
          </cell>
          <cell r="AE122">
            <v>4370.4610000000002</v>
          </cell>
          <cell r="AF122">
            <v>9.8440457688582566</v>
          </cell>
        </row>
        <row r="123">
          <cell r="B123" t="str">
            <v>5.8.1.</v>
          </cell>
          <cell r="C123" t="str">
            <v>химочищенная</v>
          </cell>
          <cell r="D123" t="str">
            <v>тыс.руб.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 t="str">
            <v/>
          </cell>
        </row>
        <row r="124">
          <cell r="B124" t="str">
            <v>5.8.2.</v>
          </cell>
          <cell r="C124" t="str">
            <v>невозврат</v>
          </cell>
          <cell r="D124" t="str">
            <v>тыс.руб.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 t="str">
            <v/>
          </cell>
        </row>
        <row r="125">
          <cell r="B125" t="str">
            <v>5.8.3.</v>
          </cell>
          <cell r="C125" t="str">
            <v>техусловия</v>
          </cell>
          <cell r="D125" t="str">
            <v>тыс.руб.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 t="str">
            <v/>
          </cell>
        </row>
        <row r="126">
          <cell r="B126" t="str">
            <v>5.8.4.</v>
          </cell>
          <cell r="C126" t="str">
            <v>теплоэнергия</v>
          </cell>
          <cell r="D126" t="str">
            <v>тыс.руб.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 t="str">
            <v/>
          </cell>
        </row>
        <row r="127">
          <cell r="B127" t="str">
            <v>5.8.5.</v>
          </cell>
          <cell r="C127" t="str">
            <v>НП "АТС"</v>
          </cell>
          <cell r="D127" t="str">
            <v>тыс.руб.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 t="str">
            <v/>
          </cell>
        </row>
        <row r="128">
          <cell r="B128" t="str">
            <v>5.8.6.</v>
          </cell>
          <cell r="C128" t="str">
            <v>по видам прочие</v>
          </cell>
          <cell r="D128" t="str">
            <v>тыс.руб.</v>
          </cell>
          <cell r="E128">
            <v>1194</v>
          </cell>
          <cell r="F128">
            <v>15157.4</v>
          </cell>
          <cell r="G128">
            <v>443.96999999999997</v>
          </cell>
          <cell r="H128">
            <v>127.789</v>
          </cell>
          <cell r="I128">
            <v>73.540999999999997</v>
          </cell>
          <cell r="J128">
            <v>201.32999999999998</v>
          </cell>
          <cell r="K128">
            <v>142.37</v>
          </cell>
          <cell r="L128">
            <v>343.7</v>
          </cell>
          <cell r="M128">
            <v>100.27</v>
          </cell>
          <cell r="N128">
            <v>1504</v>
          </cell>
          <cell r="O128">
            <v>1495</v>
          </cell>
          <cell r="P128">
            <v>1590.68</v>
          </cell>
          <cell r="S128">
            <v>4814.4310000000005</v>
          </cell>
          <cell r="T128">
            <v>127.789</v>
          </cell>
          <cell r="U128">
            <v>73.540999999999997</v>
          </cell>
          <cell r="V128">
            <v>201.32999999999998</v>
          </cell>
          <cell r="W128">
            <v>886.274</v>
          </cell>
          <cell r="X128">
            <v>1087.604</v>
          </cell>
          <cell r="Y128">
            <v>3726.8270000000002</v>
          </cell>
          <cell r="AA128">
            <v>100.27</v>
          </cell>
          <cell r="AB128">
            <v>443.96999999999997</v>
          </cell>
          <cell r="AC128">
            <v>3726.8270000000002</v>
          </cell>
          <cell r="AD128">
            <v>4814.4310000000005</v>
          </cell>
          <cell r="AE128">
            <v>4370.4610000000002</v>
          </cell>
          <cell r="AF128">
            <v>9.8440457688582566</v>
          </cell>
        </row>
        <row r="129">
          <cell r="B129">
            <v>6</v>
          </cell>
          <cell r="C129" t="str">
            <v>Непрофильная продукция (услуги):</v>
          </cell>
          <cell r="D129" t="str">
            <v>тыс.руб.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 t="str">
            <v/>
          </cell>
        </row>
        <row r="130">
          <cell r="B130" t="str">
            <v>6.1.</v>
          </cell>
          <cell r="C130" t="str">
            <v>Доходы от эксплуатации непрофильных объектов</v>
          </cell>
          <cell r="D130" t="str">
            <v>тыс.руб.</v>
          </cell>
          <cell r="E130">
            <v>0</v>
          </cell>
          <cell r="F130">
            <v>0</v>
          </cell>
          <cell r="G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B130">
            <v>0</v>
          </cell>
          <cell r="AD130">
            <v>0</v>
          </cell>
          <cell r="AE130">
            <v>0</v>
          </cell>
          <cell r="AF130" t="str">
            <v/>
          </cell>
        </row>
        <row r="131">
          <cell r="B131" t="str">
            <v>6.2.</v>
          </cell>
          <cell r="C131" t="str">
            <v>Доходы от сдачи имущества в аренду (помещения, транспорт, оборудование и др.)</v>
          </cell>
          <cell r="D131" t="str">
            <v>тыс.руб.</v>
          </cell>
          <cell r="E131">
            <v>0</v>
          </cell>
          <cell r="F131">
            <v>0</v>
          </cell>
          <cell r="G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B131">
            <v>0</v>
          </cell>
          <cell r="AD131">
            <v>0</v>
          </cell>
          <cell r="AE131">
            <v>0</v>
          </cell>
          <cell r="AF131" t="str">
            <v/>
          </cell>
        </row>
        <row r="132">
          <cell r="B132" t="str">
            <v>6.3.</v>
          </cell>
          <cell r="C132" t="str">
            <v>Ремонтные и строительные услуги</v>
          </cell>
          <cell r="D132" t="str">
            <v>тыс.руб.</v>
          </cell>
          <cell r="E132">
            <v>0</v>
          </cell>
          <cell r="F132">
            <v>0</v>
          </cell>
          <cell r="G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B132">
            <v>0</v>
          </cell>
          <cell r="AD132">
            <v>0</v>
          </cell>
        </row>
        <row r="133">
          <cell r="B133" t="str">
            <v>6.4.</v>
          </cell>
          <cell r="C133" t="str">
            <v xml:space="preserve">     Прочая по видам: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 t="str">
            <v/>
          </cell>
        </row>
        <row r="134">
          <cell r="B134" t="str">
            <v>6.4.1.</v>
          </cell>
          <cell r="C134" t="str">
            <v>по видам 1</v>
          </cell>
          <cell r="D134" t="str">
            <v>тыс.руб.</v>
          </cell>
          <cell r="E134">
            <v>0</v>
          </cell>
          <cell r="F134">
            <v>0</v>
          </cell>
          <cell r="G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B134">
            <v>0</v>
          </cell>
          <cell r="AD134">
            <v>0</v>
          </cell>
          <cell r="AE134">
            <v>0</v>
          </cell>
          <cell r="AF134" t="str">
            <v/>
          </cell>
        </row>
        <row r="135">
          <cell r="B135" t="str">
            <v>6.4.2.</v>
          </cell>
          <cell r="C135" t="str">
            <v>по видам 2</v>
          </cell>
          <cell r="D135" t="str">
            <v>тыс.руб.</v>
          </cell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B135">
            <v>0</v>
          </cell>
          <cell r="AD135">
            <v>0</v>
          </cell>
          <cell r="AE135">
            <v>0</v>
          </cell>
          <cell r="AF135" t="str">
            <v/>
          </cell>
        </row>
        <row r="136">
          <cell r="B136" t="str">
            <v>6.4.3.</v>
          </cell>
          <cell r="C136" t="str">
            <v>по видам 3</v>
          </cell>
          <cell r="D136" t="str">
            <v>тыс.руб.</v>
          </cell>
          <cell r="E136">
            <v>0</v>
          </cell>
          <cell r="F136">
            <v>0</v>
          </cell>
          <cell r="G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B136">
            <v>0</v>
          </cell>
          <cell r="AD136">
            <v>0</v>
          </cell>
          <cell r="AE136">
            <v>0</v>
          </cell>
          <cell r="AF136" t="str">
            <v/>
          </cell>
        </row>
        <row r="137">
          <cell r="B137" t="str">
            <v>6.4.4.</v>
          </cell>
          <cell r="C137" t="str">
            <v>по видам 4</v>
          </cell>
          <cell r="D137" t="str">
            <v>тыс.руб.</v>
          </cell>
          <cell r="E137">
            <v>0</v>
          </cell>
          <cell r="F137">
            <v>0</v>
          </cell>
          <cell r="G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B137">
            <v>0</v>
          </cell>
          <cell r="AD137">
            <v>0</v>
          </cell>
          <cell r="AE137">
            <v>0</v>
          </cell>
          <cell r="AF137" t="str">
            <v/>
          </cell>
        </row>
        <row r="138">
          <cell r="B138" t="str">
            <v>6.4.5.</v>
          </cell>
          <cell r="C138" t="str">
            <v>по видам 5</v>
          </cell>
          <cell r="D138" t="str">
            <v>тыс.руб.</v>
          </cell>
          <cell r="E138">
            <v>0</v>
          </cell>
          <cell r="F138">
            <v>0</v>
          </cell>
          <cell r="G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AB138">
            <v>0</v>
          </cell>
          <cell r="AD138">
            <v>0</v>
          </cell>
          <cell r="AE138">
            <v>0</v>
          </cell>
          <cell r="AF138" t="str">
            <v/>
          </cell>
        </row>
        <row r="139">
          <cell r="B139" t="str">
            <v>6.4.6.</v>
          </cell>
          <cell r="C139" t="str">
            <v>по видам прочие</v>
          </cell>
          <cell r="D139" t="str">
            <v>тыс.руб.</v>
          </cell>
          <cell r="E139">
            <v>0</v>
          </cell>
          <cell r="F139">
            <v>0</v>
          </cell>
          <cell r="G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B139">
            <v>0</v>
          </cell>
          <cell r="AD139">
            <v>0</v>
          </cell>
          <cell r="AE139">
            <v>0</v>
          </cell>
          <cell r="AF139" t="str">
            <v/>
          </cell>
        </row>
        <row r="140">
          <cell r="B140" t="str">
            <v>7.</v>
          </cell>
          <cell r="C140" t="str">
            <v>Уменьшение стоимости услуг по передаче эл/эн на величину стоимости нагрузочных потерь, учтенных в ценах на эл/эн на оптовом рынке</v>
          </cell>
          <cell r="D140" t="str">
            <v>тыс.руб.</v>
          </cell>
          <cell r="E140">
            <v>0</v>
          </cell>
          <cell r="F140">
            <v>31035.92094</v>
          </cell>
          <cell r="G140">
            <v>33599.446710000004</v>
          </cell>
          <cell r="H140">
            <v>9298.262999999999</v>
          </cell>
          <cell r="I140">
            <v>7341.7520000000004</v>
          </cell>
          <cell r="J140">
            <v>16640.014999999999</v>
          </cell>
          <cell r="K140">
            <v>7661.1680300000007</v>
          </cell>
          <cell r="L140">
            <v>24301.18303</v>
          </cell>
          <cell r="M140">
            <v>9298.26368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34750.878794869997</v>
          </cell>
          <cell r="T140">
            <v>9298.262999999999</v>
          </cell>
          <cell r="U140">
            <v>7341.7520000000004</v>
          </cell>
          <cell r="V140">
            <v>16640.014999999999</v>
          </cell>
          <cell r="W140">
            <v>7661.1680329800001</v>
          </cell>
          <cell r="X140">
            <v>24301.18303298</v>
          </cell>
          <cell r="Y140">
            <v>10449.69576189</v>
          </cell>
          <cell r="AA140">
            <v>9298.26368</v>
          </cell>
          <cell r="AB140">
            <v>33599.446710000004</v>
          </cell>
          <cell r="AC140">
            <v>10449.69576189</v>
          </cell>
          <cell r="AD140">
            <v>34750.878794869997</v>
          </cell>
          <cell r="AE140">
            <v>1151.4320848699936</v>
          </cell>
          <cell r="AF140">
            <v>3.4269376362298834E-2</v>
          </cell>
        </row>
        <row r="141">
          <cell r="B141" t="str">
            <v>7.1</v>
          </cell>
          <cell r="C141" t="str">
            <v>в т.ч. стоимость нагрузочных потерь в ЕНЭС</v>
          </cell>
          <cell r="D141" t="str">
            <v>тыс.руб.</v>
          </cell>
          <cell r="F141">
            <v>25247.775310000001</v>
          </cell>
          <cell r="G141">
            <v>27449.93418</v>
          </cell>
          <cell r="H141">
            <v>7567.2049999999999</v>
          </cell>
          <cell r="I141">
            <v>5982.91</v>
          </cell>
          <cell r="J141">
            <v>13550.115</v>
          </cell>
          <cell r="K141">
            <v>6332.6138300000002</v>
          </cell>
          <cell r="L141">
            <v>19882.72883</v>
          </cell>
          <cell r="M141">
            <v>7567.2053500000002</v>
          </cell>
          <cell r="S141">
            <v>28602.475851989999</v>
          </cell>
          <cell r="T141">
            <v>7567.2049999999999</v>
          </cell>
          <cell r="U141">
            <v>5982.91</v>
          </cell>
          <cell r="V141">
            <v>13550.115</v>
          </cell>
          <cell r="W141">
            <v>6332.6138275399999</v>
          </cell>
          <cell r="X141">
            <v>19882.728827539999</v>
          </cell>
          <cell r="Y141">
            <v>8719.74702445</v>
          </cell>
          <cell r="AA141">
            <v>7567.2053500000002</v>
          </cell>
          <cell r="AB141">
            <v>27449.93418</v>
          </cell>
          <cell r="AC141">
            <v>8719.74702445</v>
          </cell>
          <cell r="AD141">
            <v>28602.475851989999</v>
          </cell>
          <cell r="AE141">
            <v>1152.5416719899986</v>
          </cell>
          <cell r="AF141">
            <v>4.1987046833421533E-2</v>
          </cell>
        </row>
        <row r="142">
          <cell r="B142" t="str">
            <v>7.2</v>
          </cell>
          <cell r="C142" t="str">
            <v xml:space="preserve">         стоимость нагрузочных потерь в РСК</v>
          </cell>
          <cell r="D142" t="str">
            <v>тыс.руб.</v>
          </cell>
          <cell r="F142">
            <v>5788.14563</v>
          </cell>
          <cell r="G142">
            <v>6149.51253</v>
          </cell>
          <cell r="H142">
            <v>1731.058</v>
          </cell>
          <cell r="I142">
            <v>1358.8420000000001</v>
          </cell>
          <cell r="J142">
            <v>3089.9</v>
          </cell>
          <cell r="K142">
            <v>1328.5542</v>
          </cell>
          <cell r="L142">
            <v>4418.4542000000001</v>
          </cell>
          <cell r="M142">
            <v>1731.0583300000001</v>
          </cell>
          <cell r="S142">
            <v>6148.4029428800004</v>
          </cell>
          <cell r="T142">
            <v>1731.058</v>
          </cell>
          <cell r="U142">
            <v>1358.8420000000001</v>
          </cell>
          <cell r="V142">
            <v>3089.9</v>
          </cell>
          <cell r="W142">
            <v>1328.55420544</v>
          </cell>
          <cell r="X142">
            <v>4418.4542054399999</v>
          </cell>
          <cell r="Y142">
            <v>1729.9487374400001</v>
          </cell>
          <cell r="AA142">
            <v>1731.0583300000001</v>
          </cell>
          <cell r="AB142">
            <v>6149.51253</v>
          </cell>
          <cell r="AC142">
            <v>1729.9487374400001</v>
          </cell>
          <cell r="AD142">
            <v>6148.4029428800004</v>
          </cell>
          <cell r="AE142">
            <v>-1.1095871199995599</v>
          </cell>
          <cell r="AF142">
            <v>-1.8043497181061276E-4</v>
          </cell>
        </row>
        <row r="143">
          <cell r="B143" t="str">
            <v xml:space="preserve"> </v>
          </cell>
          <cell r="C143" t="str">
            <v>ИТОГО :</v>
          </cell>
          <cell r="D143" t="str">
            <v>тыс.руб.</v>
          </cell>
          <cell r="E143">
            <v>1441278.6831130001</v>
          </cell>
          <cell r="F143">
            <v>2546500.4463439919</v>
          </cell>
          <cell r="G143">
            <v>2793774.4727956876</v>
          </cell>
          <cell r="H143">
            <v>713139.05649947654</v>
          </cell>
          <cell r="I143">
            <v>680263.46034776792</v>
          </cell>
          <cell r="J143">
            <v>1393402.5168472445</v>
          </cell>
          <cell r="K143">
            <v>679038.4484154766</v>
          </cell>
          <cell r="L143">
            <v>2072440.9652627211</v>
          </cell>
          <cell r="M143">
            <v>721333.50753296656</v>
          </cell>
          <cell r="N143">
            <v>3327567.6863894351</v>
          </cell>
          <cell r="O143">
            <v>3778874.5668210685</v>
          </cell>
          <cell r="P143">
            <v>4126497.8172105006</v>
          </cell>
          <cell r="Q143">
            <v>0</v>
          </cell>
          <cell r="S143">
            <v>2774920.8079825076</v>
          </cell>
          <cell r="T143">
            <v>713139.05649947654</v>
          </cell>
          <cell r="U143">
            <v>680263.46034776792</v>
          </cell>
          <cell r="V143">
            <v>1393402.5168472445</v>
          </cell>
          <cell r="W143">
            <v>677276.46990921651</v>
          </cell>
          <cell r="X143">
            <v>2070678.986756461</v>
          </cell>
          <cell r="Y143">
            <v>704241.82122604654</v>
          </cell>
          <cell r="AA143">
            <v>721333.50753296656</v>
          </cell>
          <cell r="AB143">
            <v>2793774.4727956876</v>
          </cell>
          <cell r="AC143">
            <v>704241.82122604654</v>
          </cell>
          <cell r="AD143">
            <v>2774920.8079825076</v>
          </cell>
          <cell r="AE143">
            <v>-18853.664813179988</v>
          </cell>
          <cell r="AF143">
            <v>-6.7484562539915447E-3</v>
          </cell>
        </row>
      </sheetData>
      <sheetData sheetId="4">
        <row r="5">
          <cell r="B5" t="str">
            <v xml:space="preserve">                  5. Производственная программа(План)</v>
          </cell>
          <cell r="S5" t="str">
            <v xml:space="preserve"> 5. Производственная программа(Выполнение)</v>
          </cell>
          <cell r="AA5" t="str">
            <v xml:space="preserve">5. Производственная программа(область анализа)  </v>
          </cell>
        </row>
        <row r="6">
          <cell r="C6" t="str">
            <v xml:space="preserve"> </v>
          </cell>
        </row>
        <row r="7"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А1</v>
          </cell>
          <cell r="C10" t="str">
            <v>Поступление мощности в сеть , всего</v>
          </cell>
          <cell r="D10" t="str">
            <v>МВт</v>
          </cell>
          <cell r="E10">
            <v>474.43</v>
          </cell>
          <cell r="F10">
            <v>447.4</v>
          </cell>
          <cell r="G10">
            <v>447.4</v>
          </cell>
          <cell r="H10">
            <v>447.4</v>
          </cell>
          <cell r="I10">
            <v>447.4</v>
          </cell>
          <cell r="J10">
            <v>447.4</v>
          </cell>
          <cell r="K10">
            <v>447.4</v>
          </cell>
          <cell r="L10">
            <v>447.4</v>
          </cell>
          <cell r="M10">
            <v>447.4</v>
          </cell>
          <cell r="N10">
            <v>484.8</v>
          </cell>
          <cell r="O10">
            <v>477.83</v>
          </cell>
          <cell r="P10">
            <v>482.05</v>
          </cell>
          <cell r="Q10">
            <v>484.73</v>
          </cell>
          <cell r="S10">
            <v>447.4</v>
          </cell>
          <cell r="T10">
            <v>447.4</v>
          </cell>
          <cell r="U10">
            <v>447.4</v>
          </cell>
          <cell r="V10">
            <v>447.4</v>
          </cell>
          <cell r="W10">
            <v>447.40000000000003</v>
          </cell>
          <cell r="X10">
            <v>447.40000000000003</v>
          </cell>
          <cell r="Y10">
            <v>447.4</v>
          </cell>
          <cell r="AA10">
            <v>447.4</v>
          </cell>
          <cell r="AB10">
            <v>447.4</v>
          </cell>
          <cell r="AC10">
            <v>447.4</v>
          </cell>
          <cell r="AD10">
            <v>447.4</v>
          </cell>
          <cell r="AE10">
            <v>0</v>
          </cell>
          <cell r="AF10">
            <v>0</v>
          </cell>
        </row>
        <row r="11">
          <cell r="B11" t="str">
            <v>А2</v>
          </cell>
          <cell r="C11" t="str">
            <v>Полезный отпуск мощности всем потребителям</v>
          </cell>
          <cell r="D11" t="str">
            <v>МВт</v>
          </cell>
          <cell r="F11">
            <v>412.99</v>
          </cell>
          <cell r="G11">
            <v>412.95</v>
          </cell>
          <cell r="H11">
            <v>412.95</v>
          </cell>
          <cell r="I11">
            <v>413</v>
          </cell>
          <cell r="J11">
            <v>413</v>
          </cell>
          <cell r="K11">
            <v>412.95</v>
          </cell>
          <cell r="L11">
            <v>412.95</v>
          </cell>
          <cell r="M11">
            <v>412.95</v>
          </cell>
          <cell r="N11">
            <v>552.91</v>
          </cell>
          <cell r="O11">
            <v>556.47</v>
          </cell>
          <cell r="P11">
            <v>564.96</v>
          </cell>
          <cell r="Q11">
            <v>576.70000000000005</v>
          </cell>
          <cell r="S11">
            <v>413</v>
          </cell>
          <cell r="T11">
            <v>412.95</v>
          </cell>
          <cell r="U11">
            <v>413</v>
          </cell>
          <cell r="V11">
            <v>413</v>
          </cell>
          <cell r="W11">
            <v>412.95020000000005</v>
          </cell>
          <cell r="X11">
            <v>412.95020000000005</v>
          </cell>
          <cell r="Y11">
            <v>412.95</v>
          </cell>
          <cell r="AA11">
            <v>412.95</v>
          </cell>
          <cell r="AB11">
            <v>412.95</v>
          </cell>
          <cell r="AC11">
            <v>412.95</v>
          </cell>
          <cell r="AD11">
            <v>413</v>
          </cell>
          <cell r="AE11">
            <v>5.0000000000011369E-2</v>
          </cell>
          <cell r="AF11">
            <v>1.2108003390243702E-4</v>
          </cell>
        </row>
        <row r="12">
          <cell r="B12" t="str">
            <v>А3</v>
          </cell>
          <cell r="C12" t="str">
            <v>Заявленная (расчетная) мощность собственным потребителям</v>
          </cell>
          <cell r="D12" t="str">
            <v>МВт</v>
          </cell>
          <cell r="F12">
            <v>412.99</v>
          </cell>
          <cell r="G12">
            <v>412.95</v>
          </cell>
          <cell r="H12">
            <v>412.95</v>
          </cell>
          <cell r="I12">
            <v>413</v>
          </cell>
          <cell r="J12">
            <v>413</v>
          </cell>
          <cell r="K12">
            <v>412.95</v>
          </cell>
          <cell r="L12">
            <v>412.95</v>
          </cell>
          <cell r="M12">
            <v>412.95</v>
          </cell>
          <cell r="N12">
            <v>552.91</v>
          </cell>
          <cell r="O12">
            <v>556.47</v>
          </cell>
          <cell r="P12">
            <v>564.96</v>
          </cell>
          <cell r="Q12">
            <v>576.70000000000005</v>
          </cell>
          <cell r="S12">
            <v>413</v>
          </cell>
          <cell r="T12">
            <v>412.95</v>
          </cell>
          <cell r="U12">
            <v>413</v>
          </cell>
          <cell r="V12">
            <v>413</v>
          </cell>
          <cell r="W12">
            <v>412.95020000000005</v>
          </cell>
          <cell r="X12">
            <v>412.95020000000005</v>
          </cell>
          <cell r="Y12">
            <v>412.95</v>
          </cell>
          <cell r="AA12">
            <v>412.95</v>
          </cell>
          <cell r="AB12">
            <v>412.95</v>
          </cell>
          <cell r="AC12">
            <v>412.95</v>
          </cell>
          <cell r="AD12">
            <v>413</v>
          </cell>
          <cell r="AE12">
            <v>5.0000000000011369E-2</v>
          </cell>
          <cell r="AF12">
            <v>1.2108003390243702E-4</v>
          </cell>
        </row>
        <row r="13">
          <cell r="B13" t="str">
            <v>1.</v>
          </cell>
          <cell r="C13" t="str">
            <v>Прием в сеть РСК, в т.ч.</v>
          </cell>
          <cell r="D13" t="str">
            <v>млн. кВтч</v>
          </cell>
          <cell r="E13">
            <v>3872.3599999999997</v>
          </cell>
          <cell r="F13">
            <v>3794.2820000000002</v>
          </cell>
          <cell r="G13">
            <v>3346.5947179999998</v>
          </cell>
          <cell r="H13">
            <v>1014.764948</v>
          </cell>
          <cell r="I13">
            <v>696.83853699999986</v>
          </cell>
          <cell r="J13">
            <v>1711.6034849999999</v>
          </cell>
          <cell r="K13">
            <v>689.49323300000003</v>
          </cell>
          <cell r="L13">
            <v>2401.0967179999998</v>
          </cell>
          <cell r="M13">
            <v>945.49800000000005</v>
          </cell>
          <cell r="N13">
            <v>3957.9</v>
          </cell>
          <cell r="O13">
            <v>3981.5</v>
          </cell>
          <cell r="P13">
            <v>4039.8</v>
          </cell>
          <cell r="Q13">
            <v>4121.2</v>
          </cell>
          <cell r="S13">
            <v>3415.8880069999996</v>
          </cell>
          <cell r="T13">
            <v>1014.764948</v>
          </cell>
          <cell r="U13">
            <v>696.83853699999986</v>
          </cell>
          <cell r="V13">
            <v>1711.6034849999999</v>
          </cell>
          <cell r="W13">
            <v>689.49323300000003</v>
          </cell>
          <cell r="X13">
            <v>2401.0967179999998</v>
          </cell>
          <cell r="Y13">
            <v>1014.7912889999999</v>
          </cell>
          <cell r="AA13">
            <v>945.49800000000005</v>
          </cell>
          <cell r="AB13">
            <v>3346.5947179999998</v>
          </cell>
          <cell r="AC13">
            <v>1014.7912889999999</v>
          </cell>
          <cell r="AD13">
            <v>3415.8880069999996</v>
          </cell>
          <cell r="AE13">
            <v>69.293288999999731</v>
          </cell>
          <cell r="AF13">
            <v>2.0705611177624449E-2</v>
          </cell>
        </row>
        <row r="14">
          <cell r="B14" t="str">
            <v>1.1.</v>
          </cell>
          <cell r="C14" t="str">
            <v>из сетей ФСК</v>
          </cell>
          <cell r="D14" t="str">
            <v>млн. кВтч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S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 t="str">
            <v/>
          </cell>
        </row>
        <row r="15">
          <cell r="B15" t="str">
            <v>1.2.</v>
          </cell>
          <cell r="C15" t="str">
            <v>из сетей МСК</v>
          </cell>
          <cell r="D15" t="str">
            <v>млн. кВтч</v>
          </cell>
          <cell r="E15">
            <v>2748.47</v>
          </cell>
          <cell r="F15">
            <v>2643.7139999999999</v>
          </cell>
          <cell r="G15">
            <v>2238.5080079999998</v>
          </cell>
          <cell r="H15">
            <v>635.63763600000004</v>
          </cell>
          <cell r="I15">
            <v>520.06552799999997</v>
          </cell>
          <cell r="J15">
            <v>1155.703164</v>
          </cell>
          <cell r="K15">
            <v>534.804844</v>
          </cell>
          <cell r="L15">
            <v>1690.508008</v>
          </cell>
          <cell r="M15">
            <v>548</v>
          </cell>
          <cell r="N15">
            <v>2418.9</v>
          </cell>
          <cell r="O15">
            <v>2442.5</v>
          </cell>
          <cell r="P15">
            <v>2500.8000000000002</v>
          </cell>
          <cell r="Q15">
            <v>2582.1999999999998</v>
          </cell>
          <cell r="S15">
            <v>2389.3352450000002</v>
          </cell>
          <cell r="T15">
            <v>635.63763600000004</v>
          </cell>
          <cell r="U15">
            <v>520.06552799999997</v>
          </cell>
          <cell r="V15">
            <v>1155.703164</v>
          </cell>
          <cell r="W15">
            <v>534.804844</v>
          </cell>
          <cell r="X15">
            <v>1690.508008</v>
          </cell>
          <cell r="Y15">
            <v>698.82723699999997</v>
          </cell>
          <cell r="AA15">
            <v>548</v>
          </cell>
          <cell r="AB15">
            <v>2238.5080079999998</v>
          </cell>
          <cell r="AC15">
            <v>698.82723699999997</v>
          </cell>
          <cell r="AD15">
            <v>2389.3352450000002</v>
          </cell>
          <cell r="AE15">
            <v>150.82723700000042</v>
          </cell>
          <cell r="AF15">
            <v>6.7378466577279472E-2</v>
          </cell>
        </row>
        <row r="16">
          <cell r="B16" t="str">
            <v>1.3.</v>
          </cell>
          <cell r="C16" t="str">
            <v>из сетей смежных сетевых компаний (РСК, АО-энерго и т.п.)</v>
          </cell>
          <cell r="D16" t="str">
            <v>млн. кВтч</v>
          </cell>
          <cell r="E16">
            <v>20.16</v>
          </cell>
          <cell r="F16">
            <v>33.918999999999997</v>
          </cell>
          <cell r="G16">
            <v>17.561675999999999</v>
          </cell>
          <cell r="H16">
            <v>3.0259429999999998</v>
          </cell>
          <cell r="I16">
            <v>1.6206499999999999</v>
          </cell>
          <cell r="J16">
            <v>4.6465929999999993</v>
          </cell>
          <cell r="K16">
            <v>0.41708299999999998</v>
          </cell>
          <cell r="L16">
            <v>5.0636759999999992</v>
          </cell>
          <cell r="M16">
            <v>12.497999999999999</v>
          </cell>
          <cell r="N16">
            <v>10.1</v>
          </cell>
          <cell r="O16">
            <v>10.1</v>
          </cell>
          <cell r="P16">
            <v>10.1</v>
          </cell>
          <cell r="Q16">
            <v>10.1</v>
          </cell>
          <cell r="S16">
            <v>5.1786119999999993</v>
          </cell>
          <cell r="T16">
            <v>3.0259429999999998</v>
          </cell>
          <cell r="U16">
            <v>1.6206499999999999</v>
          </cell>
          <cell r="V16">
            <v>4.6465929999999993</v>
          </cell>
          <cell r="W16">
            <v>0.41708299999999998</v>
          </cell>
          <cell r="X16">
            <v>5.0636759999999992</v>
          </cell>
          <cell r="Y16">
            <v>0.114936</v>
          </cell>
          <cell r="AA16">
            <v>12.497999999999999</v>
          </cell>
          <cell r="AB16">
            <v>17.561675999999999</v>
          </cell>
          <cell r="AC16">
            <v>0.114936</v>
          </cell>
          <cell r="AD16">
            <v>5.1786119999999993</v>
          </cell>
          <cell r="AE16">
            <v>-12.383063999999999</v>
          </cell>
          <cell r="AF16">
            <v>-0.70511857752073326</v>
          </cell>
        </row>
        <row r="17">
          <cell r="B17" t="str">
            <v>1.4.</v>
          </cell>
          <cell r="C17" t="str">
            <v>от сетей Генерирующих компаний (ОГК, АЭС, ТГК, собст.ген.РСК и т.п.)</v>
          </cell>
          <cell r="D17" t="str">
            <v>млн. кВтч</v>
          </cell>
          <cell r="E17">
            <v>1092.79</v>
          </cell>
          <cell r="F17">
            <v>1111.3979999999999</v>
          </cell>
          <cell r="G17">
            <v>1087.801678</v>
          </cell>
          <cell r="H17">
            <v>375.36235199999999</v>
          </cell>
          <cell r="I17">
            <v>174.19909899999999</v>
          </cell>
          <cell r="J17">
            <v>549.56145100000003</v>
          </cell>
          <cell r="K17">
            <v>153.240227</v>
          </cell>
          <cell r="L17">
            <v>702.80167800000004</v>
          </cell>
          <cell r="M17">
            <v>385</v>
          </cell>
          <cell r="N17">
            <v>1528.9</v>
          </cell>
          <cell r="O17">
            <v>1528.9</v>
          </cell>
          <cell r="P17">
            <v>1528.9</v>
          </cell>
          <cell r="Q17">
            <v>1528.9</v>
          </cell>
          <cell r="S17">
            <v>1017.1557340000001</v>
          </cell>
          <cell r="T17">
            <v>375.36235199999999</v>
          </cell>
          <cell r="U17">
            <v>174.19909899999999</v>
          </cell>
          <cell r="V17">
            <v>549.56145100000003</v>
          </cell>
          <cell r="W17">
            <v>153.240227</v>
          </cell>
          <cell r="X17">
            <v>702.80167800000004</v>
          </cell>
          <cell r="Y17">
            <v>314.35405600000001</v>
          </cell>
          <cell r="AA17">
            <v>385</v>
          </cell>
          <cell r="AB17">
            <v>1087.801678</v>
          </cell>
          <cell r="AC17">
            <v>314.35405600000001</v>
          </cell>
          <cell r="AD17">
            <v>1017.1557340000001</v>
          </cell>
          <cell r="AE17">
            <v>-70.645943999999986</v>
          </cell>
          <cell r="AF17">
            <v>-6.4943771855442922E-2</v>
          </cell>
        </row>
        <row r="18">
          <cell r="B18" t="str">
            <v>1.5.</v>
          </cell>
          <cell r="C18" t="str">
            <v>от сетей независимых Генерирующих мощностей (в.т.ч.блок-станций)</v>
          </cell>
          <cell r="D18" t="str">
            <v>млн. кВтч</v>
          </cell>
          <cell r="E18">
            <v>10.94</v>
          </cell>
          <cell r="F18">
            <v>5.2510000000000003</v>
          </cell>
          <cell r="G18">
            <v>2.7233559999999999</v>
          </cell>
          <cell r="H18">
            <v>0.73901700000000003</v>
          </cell>
          <cell r="I18">
            <v>0.95326</v>
          </cell>
          <cell r="J18">
            <v>1.692277</v>
          </cell>
          <cell r="K18">
            <v>1.0310790000000001</v>
          </cell>
          <cell r="L18">
            <v>2.7233559999999999</v>
          </cell>
          <cell r="M18">
            <v>0</v>
          </cell>
          <cell r="N18">
            <v>0</v>
          </cell>
          <cell r="O18">
            <v>0</v>
          </cell>
          <cell r="S18">
            <v>4.2184159999999995</v>
          </cell>
          <cell r="T18">
            <v>0.73901700000000003</v>
          </cell>
          <cell r="U18">
            <v>0.95326</v>
          </cell>
          <cell r="V18">
            <v>1.692277</v>
          </cell>
          <cell r="W18">
            <v>1.0310790000000001</v>
          </cell>
          <cell r="X18">
            <v>2.7233559999999999</v>
          </cell>
          <cell r="Y18">
            <v>1.4950600000000001</v>
          </cell>
          <cell r="AA18">
            <v>0</v>
          </cell>
          <cell r="AB18">
            <v>2.7233559999999999</v>
          </cell>
          <cell r="AC18">
            <v>1.4950600000000001</v>
          </cell>
          <cell r="AD18">
            <v>4.2184159999999995</v>
          </cell>
          <cell r="AE18">
            <v>1.4950599999999996</v>
          </cell>
          <cell r="AF18">
            <v>0.54897707093747561</v>
          </cell>
        </row>
        <row r="19">
          <cell r="B19" t="str">
            <v>2.</v>
          </cell>
          <cell r="C19" t="str">
            <v>Отдача из сетей РСК, в т.ч.</v>
          </cell>
          <cell r="D19" t="str">
            <v>млн. кВтч</v>
          </cell>
          <cell r="E19">
            <v>612.2700000000001</v>
          </cell>
          <cell r="F19">
            <v>606.97</v>
          </cell>
          <cell r="G19">
            <v>571.19471799999997</v>
          </cell>
          <cell r="H19">
            <v>203.365621</v>
          </cell>
          <cell r="I19">
            <v>108.26979</v>
          </cell>
          <cell r="J19">
            <v>311.63541099999998</v>
          </cell>
          <cell r="K19">
            <v>115.228826</v>
          </cell>
          <cell r="L19">
            <v>426.864237</v>
          </cell>
          <cell r="M19">
            <v>144.33048100000002</v>
          </cell>
          <cell r="N19">
            <v>640.29999999999995</v>
          </cell>
          <cell r="O19">
            <v>643.6</v>
          </cell>
          <cell r="P19">
            <v>651.79999999999995</v>
          </cell>
          <cell r="Q19">
            <v>663.2</v>
          </cell>
          <cell r="S19">
            <v>594.21993300000008</v>
          </cell>
          <cell r="T19">
            <v>203.38223500000001</v>
          </cell>
          <cell r="U19">
            <v>108.279731</v>
          </cell>
          <cell r="V19">
            <v>311.66196600000001</v>
          </cell>
          <cell r="W19">
            <v>115.228826</v>
          </cell>
          <cell r="X19">
            <v>426.89079200000003</v>
          </cell>
          <cell r="Y19">
            <v>167.32914099999999</v>
          </cell>
          <cell r="AA19">
            <v>144.33048100000002</v>
          </cell>
          <cell r="AB19">
            <v>571.19471799999997</v>
          </cell>
          <cell r="AC19">
            <v>167.32914099999999</v>
          </cell>
          <cell r="AD19">
            <v>594.21993300000008</v>
          </cell>
          <cell r="AE19">
            <v>23.025215000000117</v>
          </cell>
          <cell r="AF19">
            <v>4.0310623110489122E-2</v>
          </cell>
        </row>
        <row r="20">
          <cell r="B20" t="str">
            <v>2.1.</v>
          </cell>
          <cell r="C20" t="str">
            <v>в сети ФСК</v>
          </cell>
          <cell r="D20" t="str">
            <v>млн. кВтч</v>
          </cell>
          <cell r="E20">
            <v>0.12</v>
          </cell>
          <cell r="F20">
            <v>0.121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0.1</v>
          </cell>
          <cell r="O20">
            <v>0.1</v>
          </cell>
          <cell r="P20">
            <v>0.1</v>
          </cell>
          <cell r="Q20">
            <v>0.1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 t="str">
            <v/>
          </cell>
        </row>
        <row r="21">
          <cell r="B21" t="str">
            <v>2.2.</v>
          </cell>
          <cell r="C21" t="str">
            <v>в сети МСК</v>
          </cell>
          <cell r="D21" t="str">
            <v>млн. кВтч</v>
          </cell>
          <cell r="E21">
            <v>399.73</v>
          </cell>
          <cell r="F21">
            <v>442.33100000000002</v>
          </cell>
          <cell r="G21">
            <v>373.54490900000002</v>
          </cell>
          <cell r="H21">
            <v>188.383386</v>
          </cell>
          <cell r="I21">
            <v>40.790058999999999</v>
          </cell>
          <cell r="J21">
            <v>229.17344500000002</v>
          </cell>
          <cell r="K21">
            <v>12.792983</v>
          </cell>
          <cell r="L21">
            <v>241.96642800000001</v>
          </cell>
          <cell r="M21">
            <v>131.57848100000001</v>
          </cell>
          <cell r="N21">
            <v>340.2</v>
          </cell>
          <cell r="O21">
            <v>343.5</v>
          </cell>
          <cell r="P21">
            <v>351.7</v>
          </cell>
          <cell r="Q21">
            <v>363.1</v>
          </cell>
          <cell r="S21">
            <v>365.92643399999997</v>
          </cell>
          <cell r="T21">
            <v>188.4</v>
          </cell>
          <cell r="U21">
            <v>40.799999999999997</v>
          </cell>
          <cell r="V21">
            <v>229.2</v>
          </cell>
          <cell r="W21">
            <v>12.792983</v>
          </cell>
          <cell r="X21">
            <v>241.99298299999998</v>
          </cell>
          <cell r="Y21">
            <v>123.93345100000001</v>
          </cell>
          <cell r="AA21">
            <v>131.57848100000001</v>
          </cell>
          <cell r="AB21">
            <v>373.54490900000002</v>
          </cell>
          <cell r="AC21">
            <v>123.93345100000001</v>
          </cell>
          <cell r="AD21">
            <v>365.92643399999997</v>
          </cell>
          <cell r="AE21">
            <v>-7.6184750000000463</v>
          </cell>
          <cell r="AF21">
            <v>-2.0395071158632885E-2</v>
          </cell>
        </row>
        <row r="22">
          <cell r="B22" t="str">
            <v>2.3.</v>
          </cell>
          <cell r="C22" t="str">
            <v>в сети смежных сетевых компаний (РСК, АО-энерго и т.п.)</v>
          </cell>
          <cell r="D22" t="str">
            <v>млн. кВтч</v>
          </cell>
          <cell r="E22">
            <v>68.59</v>
          </cell>
          <cell r="F22">
            <v>39.363999999999997</v>
          </cell>
          <cell r="G22">
            <v>71.338922999999994</v>
          </cell>
          <cell r="H22">
            <v>10.958534999999999</v>
          </cell>
          <cell r="I22">
            <v>22.640895</v>
          </cell>
          <cell r="J22">
            <v>33.599429999999998</v>
          </cell>
          <cell r="K22">
            <v>33.097493</v>
          </cell>
          <cell r="L22">
            <v>66.696922999999998</v>
          </cell>
          <cell r="M22">
            <v>4.6420000000000003</v>
          </cell>
          <cell r="N22">
            <v>75.099999999999994</v>
          </cell>
          <cell r="O22">
            <v>75.099999999999994</v>
          </cell>
          <cell r="P22">
            <v>75.099999999999994</v>
          </cell>
          <cell r="Q22">
            <v>75.099999999999994</v>
          </cell>
          <cell r="S22">
            <v>96.431291999999999</v>
          </cell>
          <cell r="T22">
            <v>10.958534999999999</v>
          </cell>
          <cell r="U22">
            <v>22.640895</v>
          </cell>
          <cell r="V22">
            <v>33.599429999999998</v>
          </cell>
          <cell r="W22">
            <v>33.097493</v>
          </cell>
          <cell r="X22">
            <v>66.696922999999998</v>
          </cell>
          <cell r="Y22">
            <v>29.734369000000001</v>
          </cell>
          <cell r="AA22">
            <v>4.6420000000000003</v>
          </cell>
          <cell r="AB22">
            <v>71.338922999999994</v>
          </cell>
          <cell r="AC22">
            <v>29.734369000000001</v>
          </cell>
          <cell r="AD22">
            <v>96.431291999999999</v>
          </cell>
          <cell r="AE22">
            <v>25.092369000000005</v>
          </cell>
          <cell r="AF22">
            <v>0.35173462038388226</v>
          </cell>
        </row>
        <row r="23">
          <cell r="B23" t="str">
            <v>2.4.</v>
          </cell>
          <cell r="C23" t="str">
            <v>в сети Генерирующих компаний (РАО, ТГК и т.п.)</v>
          </cell>
          <cell r="D23" t="str">
            <v>млн. кВтч</v>
          </cell>
          <cell r="E23">
            <v>143.83000000000001</v>
          </cell>
          <cell r="F23">
            <v>125.154</v>
          </cell>
          <cell r="G23">
            <v>126.310886</v>
          </cell>
          <cell r="H23">
            <v>4.0236999999999998</v>
          </cell>
          <cell r="I23">
            <v>44.838836000000001</v>
          </cell>
          <cell r="J23">
            <v>48.862535999999999</v>
          </cell>
          <cell r="K23">
            <v>69.338350000000005</v>
          </cell>
          <cell r="L23">
            <v>118.200886</v>
          </cell>
          <cell r="M23">
            <v>8.11</v>
          </cell>
          <cell r="N23">
            <v>224.9</v>
          </cell>
          <cell r="O23">
            <v>224.9</v>
          </cell>
          <cell r="P23">
            <v>224.9</v>
          </cell>
          <cell r="Q23">
            <v>224.9</v>
          </cell>
          <cell r="S23">
            <v>131.86220699999998</v>
          </cell>
          <cell r="T23">
            <v>4.0236999999999998</v>
          </cell>
          <cell r="U23">
            <v>44.838836000000001</v>
          </cell>
          <cell r="V23">
            <v>48.862535999999999</v>
          </cell>
          <cell r="W23">
            <v>69.338350000000005</v>
          </cell>
          <cell r="X23">
            <v>118.200886</v>
          </cell>
          <cell r="Y23">
            <v>13.661320999999999</v>
          </cell>
          <cell r="AA23">
            <v>8.11</v>
          </cell>
          <cell r="AB23">
            <v>126.310886</v>
          </cell>
          <cell r="AC23">
            <v>13.661320999999999</v>
          </cell>
          <cell r="AD23">
            <v>131.86220699999998</v>
          </cell>
          <cell r="AE23">
            <v>5.5513209999999873</v>
          </cell>
          <cell r="AF23">
            <v>4.3949664005998562E-2</v>
          </cell>
        </row>
        <row r="24">
          <cell r="B24" t="str">
            <v>2.5.</v>
          </cell>
          <cell r="C24" t="str">
            <v>в сети независимых Генерирующих мощностей (в.т.ч.блок-станций)</v>
          </cell>
          <cell r="D24" t="str">
            <v>млн. кВтч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 t="str">
            <v/>
          </cell>
        </row>
        <row r="25">
          <cell r="B25" t="str">
            <v>3</v>
          </cell>
          <cell r="C25" t="str">
            <v>Отпуск в сеть РСК (1.- 2.)</v>
          </cell>
          <cell r="D25" t="str">
            <v>млн. кВтч</v>
          </cell>
          <cell r="E25">
            <v>3260.0899999999997</v>
          </cell>
          <cell r="F25">
            <v>3187.3119999999999</v>
          </cell>
          <cell r="G25">
            <v>2775.4</v>
          </cell>
          <cell r="H25">
            <v>811.39932699999997</v>
          </cell>
          <cell r="I25">
            <v>588.5687469999998</v>
          </cell>
          <cell r="J25">
            <v>1399.9680739999999</v>
          </cell>
          <cell r="K25">
            <v>574.26440700000001</v>
          </cell>
          <cell r="L25">
            <v>1974.232481</v>
          </cell>
          <cell r="M25">
            <v>801.16751900000008</v>
          </cell>
          <cell r="N25">
            <v>3317.6000000000004</v>
          </cell>
          <cell r="O25">
            <v>3337.9</v>
          </cell>
          <cell r="P25">
            <v>3388</v>
          </cell>
          <cell r="Q25">
            <v>3458</v>
          </cell>
          <cell r="S25">
            <v>2821.6680740000002</v>
          </cell>
          <cell r="T25">
            <v>811.38271299999997</v>
          </cell>
          <cell r="U25">
            <v>588.55880599999989</v>
          </cell>
          <cell r="V25">
            <v>1399.941519</v>
          </cell>
          <cell r="W25">
            <v>574.26440700000001</v>
          </cell>
          <cell r="X25">
            <v>1974.2059260000001</v>
          </cell>
          <cell r="Y25">
            <v>847.46214799999984</v>
          </cell>
          <cell r="AA25">
            <v>801.16751900000008</v>
          </cell>
          <cell r="AB25">
            <v>2775.4</v>
          </cell>
          <cell r="AC25">
            <v>847.46214799999984</v>
          </cell>
          <cell r="AD25">
            <v>2821.6680740000002</v>
          </cell>
          <cell r="AE25">
            <v>46.26807400000007</v>
          </cell>
          <cell r="AF25">
            <v>1.6670776824962191E-2</v>
          </cell>
        </row>
        <row r="26">
          <cell r="B26">
            <v>4</v>
          </cell>
          <cell r="C26" t="str">
            <v>Расход электроэнергии на производственные и хозяйственные нужды</v>
          </cell>
          <cell r="D26" t="str">
            <v>млн. 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X26">
            <v>0</v>
          </cell>
          <cell r="AB26">
            <v>0</v>
          </cell>
          <cell r="AD26">
            <v>0</v>
          </cell>
          <cell r="AE26">
            <v>0</v>
          </cell>
          <cell r="AF26" t="str">
            <v/>
          </cell>
        </row>
        <row r="27">
          <cell r="B27" t="str">
            <v>5.</v>
          </cell>
          <cell r="C27" t="str">
            <v>Полезный отпуск потребителям в сетях РСК</v>
          </cell>
          <cell r="D27" t="str">
            <v>млн. кВтч</v>
          </cell>
          <cell r="E27">
            <v>3014.8799999999997</v>
          </cell>
          <cell r="F27">
            <v>2942.4269999999997</v>
          </cell>
          <cell r="G27">
            <v>2530.3999999999996</v>
          </cell>
          <cell r="H27">
            <v>733.39817599999992</v>
          </cell>
          <cell r="I27">
            <v>547.37083799999982</v>
          </cell>
          <cell r="J27">
            <v>1280.7690139999997</v>
          </cell>
          <cell r="K27">
            <v>532.12165200000004</v>
          </cell>
          <cell r="L27">
            <v>1812.8906659999998</v>
          </cell>
          <cell r="M27">
            <v>717.50933400000008</v>
          </cell>
          <cell r="N27">
            <v>3061.3</v>
          </cell>
          <cell r="O27">
            <v>3081</v>
          </cell>
          <cell r="P27">
            <v>3128</v>
          </cell>
          <cell r="Q27">
            <v>3193</v>
          </cell>
          <cell r="S27">
            <v>2588.6862719999999</v>
          </cell>
          <cell r="T27">
            <v>733.38156199999992</v>
          </cell>
          <cell r="U27">
            <v>547.36089699999991</v>
          </cell>
          <cell r="V27">
            <v>1280.7424589999998</v>
          </cell>
          <cell r="W27">
            <v>532.12165200000004</v>
          </cell>
          <cell r="X27">
            <v>1812.8641109999999</v>
          </cell>
          <cell r="Y27">
            <v>775.82216099999982</v>
          </cell>
          <cell r="AA27">
            <v>717.50933400000008</v>
          </cell>
          <cell r="AB27">
            <v>2530.3999999999996</v>
          </cell>
          <cell r="AC27">
            <v>775.82216099999982</v>
          </cell>
          <cell r="AD27">
            <v>2588.6862719999999</v>
          </cell>
          <cell r="AE27">
            <v>58.286272000000281</v>
          </cell>
          <cell r="AF27">
            <v>2.3034410369902107E-2</v>
          </cell>
        </row>
        <row r="28">
          <cell r="B28">
            <v>6</v>
          </cell>
          <cell r="C28" t="str">
            <v>Потери электроэнергии в сетях</v>
          </cell>
          <cell r="D28" t="str">
            <v>млн. кВтч</v>
          </cell>
          <cell r="E28">
            <v>245.20999999999998</v>
          </cell>
          <cell r="F28">
            <v>244.88500000000002</v>
          </cell>
          <cell r="G28">
            <v>245</v>
          </cell>
          <cell r="H28">
            <v>78.001150999999993</v>
          </cell>
          <cell r="I28">
            <v>41.197909000000003</v>
          </cell>
          <cell r="J28">
            <v>119.19906</v>
          </cell>
          <cell r="K28">
            <v>42.142755000000001</v>
          </cell>
          <cell r="L28">
            <v>161.341815</v>
          </cell>
          <cell r="M28">
            <v>83.658185000000003</v>
          </cell>
          <cell r="N28">
            <v>256.29999999999995</v>
          </cell>
          <cell r="O28">
            <v>256.89999999999998</v>
          </cell>
          <cell r="P28">
            <v>260</v>
          </cell>
          <cell r="Q28">
            <v>265</v>
          </cell>
          <cell r="S28">
            <v>232.98180199999999</v>
          </cell>
          <cell r="T28">
            <v>78.001151000000007</v>
          </cell>
          <cell r="U28">
            <v>41.197909000000003</v>
          </cell>
          <cell r="V28">
            <v>119.19906</v>
          </cell>
          <cell r="W28">
            <v>42.142755000000001</v>
          </cell>
          <cell r="X28">
            <v>161.341815</v>
          </cell>
          <cell r="Y28">
            <v>71.639986999999991</v>
          </cell>
          <cell r="AA28">
            <v>83.658185000000003</v>
          </cell>
          <cell r="AB28">
            <v>245</v>
          </cell>
          <cell r="AC28">
            <v>71.639986999999991</v>
          </cell>
          <cell r="AD28">
            <v>232.98180199999999</v>
          </cell>
          <cell r="AE28">
            <v>-12.018198000000012</v>
          </cell>
          <cell r="AF28">
            <v>-4.9053869387755154E-2</v>
          </cell>
        </row>
        <row r="29">
          <cell r="B29" t="str">
            <v>6.1.</v>
          </cell>
          <cell r="C29" t="str">
            <v xml:space="preserve">             - нормативные технологические потери</v>
          </cell>
          <cell r="D29" t="str">
            <v>млн. кВтч</v>
          </cell>
          <cell r="E29">
            <v>350</v>
          </cell>
          <cell r="F29">
            <v>253.8</v>
          </cell>
          <cell r="G29">
            <v>217.59100000000001</v>
          </cell>
          <cell r="H29">
            <v>80.427999999999997</v>
          </cell>
          <cell r="I29">
            <v>38.771000000000001</v>
          </cell>
          <cell r="J29">
            <v>119.199</v>
          </cell>
          <cell r="K29">
            <v>37.387</v>
          </cell>
          <cell r="L29">
            <v>156.58600000000001</v>
          </cell>
          <cell r="M29">
            <v>61.005000000000003</v>
          </cell>
          <cell r="N29">
            <v>348.9</v>
          </cell>
          <cell r="O29">
            <v>351.9</v>
          </cell>
          <cell r="P29">
            <v>260</v>
          </cell>
          <cell r="Q29">
            <v>265</v>
          </cell>
          <cell r="S29">
            <v>242.74256700000001</v>
          </cell>
          <cell r="T29">
            <v>76.889249000000007</v>
          </cell>
          <cell r="U29">
            <v>37.063535000000002</v>
          </cell>
          <cell r="V29">
            <v>113.95278400000001</v>
          </cell>
          <cell r="W29">
            <v>40.329658999999999</v>
          </cell>
          <cell r="X29">
            <v>154.282443</v>
          </cell>
          <cell r="Y29">
            <v>88.460123999999993</v>
          </cell>
          <cell r="AA29">
            <v>61.005000000000003</v>
          </cell>
          <cell r="AB29">
            <v>217.59100000000001</v>
          </cell>
          <cell r="AC29">
            <v>88.460123999999993</v>
          </cell>
          <cell r="AD29">
            <v>242.74256700000001</v>
          </cell>
          <cell r="AE29">
            <v>25.151567</v>
          </cell>
          <cell r="AF29">
            <v>0.1155910262832562</v>
          </cell>
        </row>
        <row r="30">
          <cell r="B30" t="str">
            <v>6.2.</v>
          </cell>
          <cell r="C30" t="str">
            <v xml:space="preserve">             - сверхнормативные потери</v>
          </cell>
          <cell r="D30" t="str">
            <v>млн. кВтч</v>
          </cell>
          <cell r="E30">
            <v>-104.79</v>
          </cell>
          <cell r="F30">
            <v>-8.9150000000000009</v>
          </cell>
          <cell r="G30">
            <v>27.408999999999999</v>
          </cell>
          <cell r="H30">
            <v>-2.4268489999999998</v>
          </cell>
          <cell r="I30">
            <v>2.4269090000000002</v>
          </cell>
          <cell r="J30">
            <v>6.0000000000393072E-5</v>
          </cell>
          <cell r="K30">
            <v>4.7557549999999997</v>
          </cell>
          <cell r="L30">
            <v>4.7558150000000001</v>
          </cell>
          <cell r="M30">
            <v>22.653185000000001</v>
          </cell>
          <cell r="N30">
            <v>-92.6</v>
          </cell>
          <cell r="O30">
            <v>-95</v>
          </cell>
          <cell r="S30">
            <v>-9.7607649999999992</v>
          </cell>
          <cell r="T30">
            <v>1.1119019999999999</v>
          </cell>
          <cell r="U30">
            <v>4.1343740000000002</v>
          </cell>
          <cell r="V30">
            <v>5.2462759999999999</v>
          </cell>
          <cell r="W30">
            <v>1.813096</v>
          </cell>
          <cell r="X30">
            <v>7.0593719999999998</v>
          </cell>
          <cell r="Y30">
            <v>-16.820136999999999</v>
          </cell>
          <cell r="AA30">
            <v>22.653185000000001</v>
          </cell>
          <cell r="AB30">
            <v>27.408999999999999</v>
          </cell>
          <cell r="AC30">
            <v>-16.820136999999999</v>
          </cell>
          <cell r="AD30">
            <v>-9.7607649999999992</v>
          </cell>
          <cell r="AE30">
            <v>-37.169764999999998</v>
          </cell>
          <cell r="AF30">
            <v>-1.3561153270823452</v>
          </cell>
        </row>
        <row r="31">
          <cell r="B31" t="str">
            <v>6.3.</v>
          </cell>
          <cell r="C31" t="str">
            <v>Потери электроэнергии в %</v>
          </cell>
          <cell r="D31" t="str">
            <v>%</v>
          </cell>
          <cell r="E31">
            <v>7.5215714903576286E-2</v>
          </cell>
          <cell r="F31">
            <v>7.6831198200866438E-2</v>
          </cell>
          <cell r="G31">
            <v>8.827556388268358E-2</v>
          </cell>
          <cell r="H31">
            <v>9.6131643698048067E-2</v>
          </cell>
          <cell r="I31">
            <v>6.9996766240121161E-2</v>
          </cell>
          <cell r="J31">
            <v>8.514412736529306E-2</v>
          </cell>
          <cell r="K31">
            <v>7.3385629487568091E-2</v>
          </cell>
          <cell r="L31">
            <v>8.1723817510223604E-2</v>
          </cell>
          <cell r="M31">
            <v>0.1044203403358393</v>
          </cell>
          <cell r="N31">
            <v>7.7254641909814306E-2</v>
          </cell>
          <cell r="O31">
            <v>7.6964558554779947E-2</v>
          </cell>
          <cell r="P31">
            <v>7.6741440377804018E-2</v>
          </cell>
          <cell r="Q31">
            <v>7.6633892423366101E-2</v>
          </cell>
          <cell r="S31">
            <v>8.2568819538623023E-2</v>
          </cell>
          <cell r="T31">
            <v>9.6133612104698618E-2</v>
          </cell>
          <cell r="U31">
            <v>6.9997948514256045E-2</v>
          </cell>
          <cell r="V31">
            <v>8.5145742434402372E-2</v>
          </cell>
          <cell r="W31">
            <v>7.3385629487568091E-2</v>
          </cell>
          <cell r="X31">
            <v>8.172491677547522E-2</v>
          </cell>
          <cell r="Y31">
            <v>8.4534733697628234E-2</v>
          </cell>
          <cell r="AA31">
            <v>0.1044203403358393</v>
          </cell>
          <cell r="AB31">
            <v>8.827556388268358E-2</v>
          </cell>
          <cell r="AC31">
            <v>8.4534733697628234E-2</v>
          </cell>
          <cell r="AD31">
            <v>8.2568819538623023E-2</v>
          </cell>
          <cell r="AE31">
            <v>-5.7067443440605575E-3</v>
          </cell>
          <cell r="AF31">
            <v>-6.4646931642880295E-2</v>
          </cell>
        </row>
        <row r="32">
          <cell r="B32" t="str">
            <v>6-а.</v>
          </cell>
          <cell r="C32" t="str">
            <v>Потери электроэнергии при транзите (справочно)</v>
          </cell>
          <cell r="D32" t="str">
            <v>млн. кВтч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 t="str">
            <v/>
          </cell>
        </row>
        <row r="33">
          <cell r="B33" t="str">
            <v>6-б.</v>
          </cell>
          <cell r="C33" t="str">
            <v>Нагрузочные потери электроэнергии</v>
          </cell>
          <cell r="D33" t="str">
            <v>млн. кВтч</v>
          </cell>
          <cell r="E33">
            <v>72.260000000000005</v>
          </cell>
          <cell r="F33">
            <v>72.263999999999996</v>
          </cell>
          <cell r="G33">
            <v>71.887375999999989</v>
          </cell>
          <cell r="H33">
            <v>19.894015</v>
          </cell>
          <cell r="I33">
            <v>15.707979</v>
          </cell>
          <cell r="J33">
            <v>35.601993999999998</v>
          </cell>
          <cell r="K33">
            <v>16.391382</v>
          </cell>
          <cell r="L33">
            <v>51.993375999999998</v>
          </cell>
          <cell r="M33">
            <v>19.893999999999998</v>
          </cell>
          <cell r="N33">
            <v>71.099999999999994</v>
          </cell>
          <cell r="O33">
            <v>71.099999999999994</v>
          </cell>
          <cell r="P33">
            <v>71.13</v>
          </cell>
          <cell r="Q33">
            <v>71.13</v>
          </cell>
          <cell r="S33">
            <v>74.350926999999999</v>
          </cell>
          <cell r="T33">
            <v>19.894015</v>
          </cell>
          <cell r="U33">
            <v>15.707979</v>
          </cell>
          <cell r="V33">
            <v>35.601993999999998</v>
          </cell>
          <cell r="W33">
            <v>16.391382</v>
          </cell>
          <cell r="X33">
            <v>51.993375999999998</v>
          </cell>
          <cell r="Y33">
            <v>22.357551000000001</v>
          </cell>
          <cell r="AA33">
            <v>19.893999999999998</v>
          </cell>
          <cell r="AB33">
            <v>71.887375999999989</v>
          </cell>
          <cell r="AC33">
            <v>22.357551000000001</v>
          </cell>
          <cell r="AD33">
            <v>74.350926999999999</v>
          </cell>
          <cell r="AE33">
            <v>2.4635510000000096</v>
          </cell>
          <cell r="AF33">
            <v>3.4269591367474726E-2</v>
          </cell>
        </row>
      </sheetData>
      <sheetData sheetId="5">
        <row r="6">
          <cell r="B6" t="str">
            <v xml:space="preserve">                                                                  6. Смета затрат на производство и реализацию продукции (услуг)* . План</v>
          </cell>
          <cell r="S6" t="str">
            <v>6. Смета затрат на производство и реализацию продукции (услуг). Выполнение</v>
          </cell>
          <cell r="AA6" t="str">
            <v xml:space="preserve">6. Смета затрат на производство и реализацию продукции (услуг).(область анализа)  </v>
          </cell>
        </row>
        <row r="7">
          <cell r="B7" t="str">
            <v>СВОД</v>
          </cell>
          <cell r="M7" t="str">
            <v>тыс.руб</v>
          </cell>
        </row>
        <row r="8">
          <cell r="B8" t="str">
            <v>№ п/п</v>
          </cell>
          <cell r="C8" t="str">
            <v>Наименование</v>
          </cell>
          <cell r="D8" t="str">
            <v>Единицы измерения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</row>
        <row r="11">
          <cell r="B11" t="str">
            <v>I.</v>
          </cell>
          <cell r="C11" t="str">
            <v>Затраты на производство и реализацию продукции (услуг), всего</v>
          </cell>
          <cell r="D11" t="str">
            <v>тыс.руб</v>
          </cell>
          <cell r="E11">
            <v>1465766</v>
          </cell>
          <cell r="F11">
            <v>2657832.98</v>
          </cell>
          <cell r="G11">
            <v>2833402.2952455934</v>
          </cell>
          <cell r="H11">
            <v>717177.69900000002</v>
          </cell>
          <cell r="I11">
            <v>690773.50299999991</v>
          </cell>
          <cell r="J11">
            <v>1407951.202</v>
          </cell>
          <cell r="K11">
            <v>686425.50525542372</v>
          </cell>
          <cell r="L11">
            <v>2094376.7072554238</v>
          </cell>
          <cell r="M11">
            <v>739025.58799016965</v>
          </cell>
          <cell r="N11">
            <v>3158355.364464473</v>
          </cell>
          <cell r="O11">
            <v>3549177.713842215</v>
          </cell>
          <cell r="P11">
            <v>3832884.9365917235</v>
          </cell>
          <cell r="Q11">
            <v>110619.94960000001</v>
          </cell>
          <cell r="S11">
            <v>2804172.2242118856</v>
          </cell>
          <cell r="T11">
            <v>717177.69900000002</v>
          </cell>
          <cell r="U11">
            <v>690773.50299999991</v>
          </cell>
          <cell r="V11">
            <v>1407951.202</v>
          </cell>
          <cell r="W11">
            <v>668397.3189999999</v>
          </cell>
          <cell r="X11">
            <v>2076348.5209999999</v>
          </cell>
          <cell r="Y11">
            <v>727823.70321188588</v>
          </cell>
          <cell r="AA11">
            <v>739025.58799016965</v>
          </cell>
          <cell r="AB11">
            <v>2833402.2952455934</v>
          </cell>
          <cell r="AC11">
            <v>727823.70321188588</v>
          </cell>
          <cell r="AD11">
            <v>2804172.2242118856</v>
          </cell>
          <cell r="AE11">
            <v>-29230.07103370782</v>
          </cell>
          <cell r="AF11">
            <v>-1.0316244566737114E-2</v>
          </cell>
        </row>
        <row r="12">
          <cell r="B12" t="str">
            <v>1</v>
          </cell>
          <cell r="C12" t="str">
            <v xml:space="preserve">Материальные затраты </v>
          </cell>
          <cell r="D12" t="str">
            <v>тыс.руб</v>
          </cell>
          <cell r="E12">
            <v>297279</v>
          </cell>
          <cell r="F12">
            <v>351625</v>
          </cell>
          <cell r="G12">
            <v>428074.32947</v>
          </cell>
          <cell r="H12">
            <v>116698.60199999998</v>
          </cell>
          <cell r="I12">
            <v>86891.300000000017</v>
          </cell>
          <cell r="J12">
            <v>203589.902</v>
          </cell>
          <cell r="K12">
            <v>89629.755799999999</v>
          </cell>
          <cell r="L12">
            <v>293219.65779999999</v>
          </cell>
          <cell r="M12">
            <v>134854.67167000001</v>
          </cell>
          <cell r="N12">
            <v>341540.38958299998</v>
          </cell>
          <cell r="O12">
            <v>382312.86355507799</v>
          </cell>
          <cell r="P12">
            <v>406780.886822603</v>
          </cell>
          <cell r="Q12">
            <v>83316.679600000003</v>
          </cell>
          <cell r="S12">
            <v>422492.09564000007</v>
          </cell>
          <cell r="T12">
            <v>116698.60199999998</v>
          </cell>
          <cell r="U12">
            <v>86891.300000000017</v>
          </cell>
          <cell r="V12">
            <v>203589.902</v>
          </cell>
          <cell r="W12">
            <v>90762.094000000012</v>
          </cell>
          <cell r="X12">
            <v>294351.99600000004</v>
          </cell>
          <cell r="Y12">
            <v>128140.09964</v>
          </cell>
          <cell r="AA12">
            <v>134854.67167000001</v>
          </cell>
          <cell r="AB12">
            <v>428074.32947</v>
          </cell>
          <cell r="AC12">
            <v>128140.09964</v>
          </cell>
          <cell r="AD12">
            <v>422492.09564000007</v>
          </cell>
          <cell r="AE12">
            <v>-5582.2338299999246</v>
          </cell>
          <cell r="AF12">
            <v>-1.3040337730392065E-2</v>
          </cell>
        </row>
        <row r="13">
          <cell r="B13" t="str">
            <v>1.1.</v>
          </cell>
          <cell r="C13" t="str">
            <v>Покупная электроэнергия на компенсацию потерь</v>
          </cell>
          <cell r="D13" t="str">
            <v>тыс.руб</v>
          </cell>
          <cell r="E13">
            <v>192451</v>
          </cell>
          <cell r="F13">
            <v>219408</v>
          </cell>
          <cell r="G13">
            <v>286311.19747000001</v>
          </cell>
          <cell r="H13">
            <v>90262.2</v>
          </cell>
          <cell r="I13">
            <v>49999.890000000007</v>
          </cell>
          <cell r="J13">
            <v>140262.09</v>
          </cell>
          <cell r="K13">
            <v>49256.965799999998</v>
          </cell>
          <cell r="L13">
            <v>189519.0558</v>
          </cell>
          <cell r="M13">
            <v>96792.141669999997</v>
          </cell>
          <cell r="N13">
            <v>245125.3</v>
          </cell>
          <cell r="O13">
            <v>275062.8</v>
          </cell>
          <cell r="P13">
            <v>292666.81920000003</v>
          </cell>
          <cell r="Q13">
            <v>0</v>
          </cell>
          <cell r="S13">
            <v>280104.52899999998</v>
          </cell>
          <cell r="T13">
            <v>90262.2</v>
          </cell>
          <cell r="U13">
            <v>49999.890000000007</v>
          </cell>
          <cell r="V13">
            <v>140262.09</v>
          </cell>
          <cell r="W13">
            <v>53086.945000000007</v>
          </cell>
          <cell r="X13">
            <v>193349.035</v>
          </cell>
          <cell r="Y13">
            <v>86755.493999999992</v>
          </cell>
          <cell r="AA13">
            <v>96792.141669999997</v>
          </cell>
          <cell r="AB13">
            <v>286311.19747000001</v>
          </cell>
          <cell r="AC13">
            <v>86755.493999999992</v>
          </cell>
          <cell r="AD13">
            <v>280104.52899999998</v>
          </cell>
          <cell r="AE13">
            <v>-6206.6684700000333</v>
          </cell>
          <cell r="AF13">
            <v>-2.1678050054784792E-2</v>
          </cell>
        </row>
        <row r="14">
          <cell r="B14" t="str">
            <v>1.1.2.</v>
          </cell>
          <cell r="C14" t="str">
            <v xml:space="preserve">     - электроэнергия с оптового рынка</v>
          </cell>
          <cell r="D14" t="str">
            <v>тыс.руб</v>
          </cell>
          <cell r="E14">
            <v>0</v>
          </cell>
          <cell r="F14">
            <v>-5788.14563</v>
          </cell>
          <cell r="G14">
            <v>-6149.6015299999999</v>
          </cell>
          <cell r="H14">
            <v>-1731.1490000000003</v>
          </cell>
          <cell r="I14">
            <v>-1358.84</v>
          </cell>
          <cell r="J14">
            <v>-3089.9890000000005</v>
          </cell>
          <cell r="K14">
            <v>-1328.5542</v>
          </cell>
          <cell r="L14">
            <v>-4418.5432000000001</v>
          </cell>
          <cell r="M14">
            <v>-1731.0583300000001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-6148.4930000000004</v>
          </cell>
          <cell r="T14">
            <v>-1731.1490000000003</v>
          </cell>
          <cell r="U14">
            <v>-1358.84</v>
          </cell>
          <cell r="V14">
            <v>-3089.9890000000005</v>
          </cell>
          <cell r="W14">
            <v>-1328.556</v>
          </cell>
          <cell r="X14">
            <v>-4418.5450000000001</v>
          </cell>
          <cell r="Y14">
            <v>-1729.9479999999999</v>
          </cell>
          <cell r="AA14">
            <v>-1731.0583300000001</v>
          </cell>
          <cell r="AB14">
            <v>-6149.6015299999999</v>
          </cell>
          <cell r="AC14">
            <v>-1729.9479999999999</v>
          </cell>
          <cell r="AD14">
            <v>-6148.4930000000004</v>
          </cell>
          <cell r="AE14">
            <v>1.1085299999995186</v>
          </cell>
          <cell r="AF14">
            <v>-1.8026045989999595E-4</v>
          </cell>
        </row>
        <row r="15">
          <cell r="B15" t="str">
            <v>1.1.3.</v>
          </cell>
          <cell r="C15" t="str">
            <v xml:space="preserve">     - электроэнергия с розничных рынков</v>
          </cell>
          <cell r="D15" t="str">
            <v>тыс.руб</v>
          </cell>
          <cell r="E15">
            <v>192451</v>
          </cell>
          <cell r="F15">
            <v>225196.14563000001</v>
          </cell>
          <cell r="G15">
            <v>292460.799</v>
          </cell>
          <cell r="H15">
            <v>91993.349000000002</v>
          </cell>
          <cell r="I15">
            <v>51358.73</v>
          </cell>
          <cell r="J15">
            <v>143352.079</v>
          </cell>
          <cell r="K15">
            <v>50585.52</v>
          </cell>
          <cell r="L15">
            <v>193937.59899999999</v>
          </cell>
          <cell r="M15">
            <v>98523.199999999997</v>
          </cell>
          <cell r="N15">
            <v>245125.3</v>
          </cell>
          <cell r="O15">
            <v>275062.8</v>
          </cell>
          <cell r="P15">
            <v>292666.81920000003</v>
          </cell>
          <cell r="Q15">
            <v>0</v>
          </cell>
          <cell r="S15">
            <v>286253.022</v>
          </cell>
          <cell r="T15">
            <v>91993.349000000002</v>
          </cell>
          <cell r="U15">
            <v>51358.73</v>
          </cell>
          <cell r="V15">
            <v>143352.079</v>
          </cell>
          <cell r="W15">
            <v>54415.501000000004</v>
          </cell>
          <cell r="X15">
            <v>197767.58000000002</v>
          </cell>
          <cell r="Y15">
            <v>88485.441999999995</v>
          </cell>
          <cell r="AA15">
            <v>98523.199999999997</v>
          </cell>
          <cell r="AB15">
            <v>292460.799</v>
          </cell>
          <cell r="AC15">
            <v>88485.441999999995</v>
          </cell>
          <cell r="AD15">
            <v>286253.022</v>
          </cell>
          <cell r="AE15">
            <v>-6207.7770000000019</v>
          </cell>
          <cell r="AF15">
            <v>-2.1226013952044227E-2</v>
          </cell>
        </row>
        <row r="16">
          <cell r="B16">
            <v>1.2</v>
          </cell>
          <cell r="C16" t="str">
            <v>Покупная энергия на производственные и хозяйственные нужды</v>
          </cell>
          <cell r="D16" t="str">
            <v>тыс.руб</v>
          </cell>
          <cell r="E16">
            <v>18945</v>
          </cell>
          <cell r="F16">
            <v>25346</v>
          </cell>
          <cell r="G16">
            <v>26638.394</v>
          </cell>
          <cell r="H16">
            <v>10539.013999999999</v>
          </cell>
          <cell r="I16">
            <v>3426.18</v>
          </cell>
          <cell r="J16">
            <v>13965.194</v>
          </cell>
          <cell r="K16">
            <v>2354.4</v>
          </cell>
          <cell r="L16">
            <v>16319.593999999999</v>
          </cell>
          <cell r="M16">
            <v>10318.799999999999</v>
          </cell>
          <cell r="N16">
            <v>26453.049183000003</v>
          </cell>
          <cell r="O16">
            <v>29628.025029077999</v>
          </cell>
          <cell r="P16">
            <v>31524.218630938991</v>
          </cell>
          <cell r="Q16">
            <v>0</v>
          </cell>
          <cell r="S16">
            <v>24468.094440000001</v>
          </cell>
          <cell r="T16">
            <v>10539.013999999999</v>
          </cell>
          <cell r="U16">
            <v>3426.18</v>
          </cell>
          <cell r="V16">
            <v>13965.194</v>
          </cell>
          <cell r="W16">
            <v>2089.5550000000003</v>
          </cell>
          <cell r="X16">
            <v>16054.749</v>
          </cell>
          <cell r="Y16">
            <v>8413.345440000001</v>
          </cell>
          <cell r="AA16">
            <v>10318.799999999999</v>
          </cell>
          <cell r="AB16">
            <v>26638.394</v>
          </cell>
          <cell r="AC16">
            <v>8413.345440000001</v>
          </cell>
          <cell r="AD16">
            <v>24468.094440000001</v>
          </cell>
          <cell r="AE16">
            <v>-2170.2995599999995</v>
          </cell>
          <cell r="AF16">
            <v>-8.1472612800906827E-2</v>
          </cell>
        </row>
        <row r="17">
          <cell r="B17">
            <v>1.3</v>
          </cell>
          <cell r="C17" t="str">
            <v>Cырье и материалы</v>
          </cell>
          <cell r="D17" t="str">
            <v>тыс.руб</v>
          </cell>
          <cell r="E17">
            <v>85883</v>
          </cell>
          <cell r="F17">
            <v>106871</v>
          </cell>
          <cell r="G17">
            <v>115124.73800000001</v>
          </cell>
          <cell r="H17">
            <v>15897.387999999999</v>
          </cell>
          <cell r="I17">
            <v>33465.230000000003</v>
          </cell>
          <cell r="J17">
            <v>49362.618000000002</v>
          </cell>
          <cell r="K17">
            <v>38018.39</v>
          </cell>
          <cell r="L17">
            <v>87381.008000000002</v>
          </cell>
          <cell r="M17">
            <v>27743.730000000003</v>
          </cell>
          <cell r="N17">
            <v>69962.040399999998</v>
          </cell>
          <cell r="O17">
            <v>77622.038526000004</v>
          </cell>
          <cell r="P17">
            <v>82589.84899166401</v>
          </cell>
          <cell r="Q17">
            <v>83316.679600000003</v>
          </cell>
          <cell r="S17">
            <v>117919.4722</v>
          </cell>
          <cell r="T17">
            <v>15897.387999999999</v>
          </cell>
          <cell r="U17">
            <v>33465.230000000003</v>
          </cell>
          <cell r="V17">
            <v>49362.618000000002</v>
          </cell>
          <cell r="W17">
            <v>35585.594000000005</v>
          </cell>
          <cell r="X17">
            <v>84948.212</v>
          </cell>
          <cell r="Y17">
            <v>32971.260200000004</v>
          </cell>
          <cell r="AA17">
            <v>27743.730000000003</v>
          </cell>
          <cell r="AB17">
            <v>115124.73800000001</v>
          </cell>
          <cell r="AC17">
            <v>32971.260200000004</v>
          </cell>
          <cell r="AD17">
            <v>117919.4722</v>
          </cell>
          <cell r="AE17">
            <v>2794.7341999999917</v>
          </cell>
          <cell r="AF17">
            <v>2.4275705192049961E-2</v>
          </cell>
        </row>
        <row r="18">
          <cell r="B18" t="str">
            <v xml:space="preserve"> 1.3.1</v>
          </cell>
          <cell r="C18" t="str">
            <v xml:space="preserve">     в т.ч.  ГСМ</v>
          </cell>
          <cell r="D18" t="str">
            <v>тыс.руб</v>
          </cell>
          <cell r="E18">
            <v>27308</v>
          </cell>
          <cell r="F18">
            <v>32161</v>
          </cell>
          <cell r="G18">
            <v>29811.791999999998</v>
          </cell>
          <cell r="H18">
            <v>5103.3919999999998</v>
          </cell>
          <cell r="I18">
            <v>6535.0999999999995</v>
          </cell>
          <cell r="J18">
            <v>11638.491999999998</v>
          </cell>
          <cell r="K18">
            <v>9444.2999999999993</v>
          </cell>
          <cell r="L18">
            <v>21082.791999999998</v>
          </cell>
          <cell r="M18">
            <v>8729</v>
          </cell>
          <cell r="N18">
            <v>30646.412243999996</v>
          </cell>
          <cell r="O18">
            <v>32669.075452104</v>
          </cell>
          <cell r="P18">
            <v>34759.896281038651</v>
          </cell>
          <cell r="Q18">
            <v>36715.335961487923</v>
          </cell>
          <cell r="S18">
            <v>28869.058590000001</v>
          </cell>
          <cell r="T18">
            <v>5103.3919999999998</v>
          </cell>
          <cell r="U18">
            <v>6535.0999999999995</v>
          </cell>
          <cell r="V18">
            <v>11638.491999999998</v>
          </cell>
          <cell r="W18">
            <v>8239.8700000000008</v>
          </cell>
          <cell r="X18">
            <v>19878.362000000001</v>
          </cell>
          <cell r="Y18">
            <v>8990.6965899999996</v>
          </cell>
          <cell r="AA18">
            <v>8729</v>
          </cell>
          <cell r="AB18">
            <v>29811.791999999998</v>
          </cell>
          <cell r="AC18">
            <v>8990.6965899999996</v>
          </cell>
          <cell r="AD18">
            <v>28869.058590000001</v>
          </cell>
          <cell r="AE18">
            <v>-942.73340999999709</v>
          </cell>
          <cell r="AF18">
            <v>-3.1622836024080579E-2</v>
          </cell>
        </row>
        <row r="19">
          <cell r="B19" t="str">
            <v>2</v>
          </cell>
          <cell r="C19" t="str">
            <v xml:space="preserve">Работы и услуги производственного характера  </v>
          </cell>
          <cell r="D19" t="str">
            <v>тыс.руб</v>
          </cell>
          <cell r="E19">
            <v>412660</v>
          </cell>
          <cell r="F19">
            <v>1385803</v>
          </cell>
          <cell r="G19">
            <v>1396041.0516399997</v>
          </cell>
          <cell r="H19">
            <v>357249.41199999995</v>
          </cell>
          <cell r="I19">
            <v>348003.41199999995</v>
          </cell>
          <cell r="J19">
            <v>705252.82399999991</v>
          </cell>
          <cell r="K19">
            <v>345376.20792999998</v>
          </cell>
          <cell r="L19">
            <v>1050629.0319299998</v>
          </cell>
          <cell r="M19">
            <v>345412.01971000002</v>
          </cell>
          <cell r="N19">
            <v>1769779.461484473</v>
          </cell>
          <cell r="O19">
            <v>1979175.723070591</v>
          </cell>
          <cell r="P19">
            <v>2105842.9693471091</v>
          </cell>
          <cell r="Q19">
            <v>0</v>
          </cell>
          <cell r="S19">
            <v>1397638.6409999998</v>
          </cell>
          <cell r="T19">
            <v>357249.41199999995</v>
          </cell>
          <cell r="U19">
            <v>348003.41199999995</v>
          </cell>
          <cell r="V19">
            <v>705252.82399999991</v>
          </cell>
          <cell r="W19">
            <v>340754.74599999998</v>
          </cell>
          <cell r="X19">
            <v>1046007.5699999997</v>
          </cell>
          <cell r="Y19">
            <v>351631.071</v>
          </cell>
          <cell r="AA19">
            <v>345412.01971000002</v>
          </cell>
          <cell r="AB19">
            <v>1396041.0516399997</v>
          </cell>
          <cell r="AC19">
            <v>351631.071</v>
          </cell>
          <cell r="AD19">
            <v>1397638.6409999998</v>
          </cell>
          <cell r="AE19">
            <v>1597.5893600001</v>
          </cell>
          <cell r="AF19">
            <v>1.1443713335817247E-3</v>
          </cell>
        </row>
        <row r="20">
          <cell r="B20" t="str">
            <v>2.1</v>
          </cell>
          <cell r="C20" t="str">
            <v>Услуги подрядчиков по обслуживанию и ремонту оборудования</v>
          </cell>
          <cell r="D20" t="str">
            <v>тыс.руб</v>
          </cell>
          <cell r="E20">
            <v>6411</v>
          </cell>
          <cell r="F20">
            <v>12646</v>
          </cell>
          <cell r="G20">
            <v>27706.66</v>
          </cell>
          <cell r="H20">
            <v>0</v>
          </cell>
          <cell r="I20">
            <v>7299.66</v>
          </cell>
          <cell r="J20">
            <v>7299.66</v>
          </cell>
          <cell r="K20">
            <v>15382</v>
          </cell>
          <cell r="L20">
            <v>22681.66</v>
          </cell>
          <cell r="M20">
            <v>5025</v>
          </cell>
          <cell r="N20">
            <v>78724.399999999994</v>
          </cell>
          <cell r="O20">
            <v>83981.3</v>
          </cell>
          <cell r="P20">
            <v>89356.103200000012</v>
          </cell>
          <cell r="Q20">
            <v>0</v>
          </cell>
          <cell r="S20">
            <v>27071.476000000002</v>
          </cell>
          <cell r="T20">
            <v>0</v>
          </cell>
          <cell r="U20">
            <v>7299.66</v>
          </cell>
          <cell r="V20">
            <v>7299.66</v>
          </cell>
          <cell r="W20">
            <v>11647.337000000001</v>
          </cell>
          <cell r="X20">
            <v>18946.997000000003</v>
          </cell>
          <cell r="Y20">
            <v>8124.4790000000003</v>
          </cell>
          <cell r="AA20">
            <v>5025</v>
          </cell>
          <cell r="AB20">
            <v>27706.66</v>
          </cell>
          <cell r="AC20">
            <v>8124.4790000000003</v>
          </cell>
          <cell r="AD20">
            <v>27071.476000000002</v>
          </cell>
          <cell r="AE20">
            <v>-635.18399999999747</v>
          </cell>
          <cell r="AF20">
            <v>-2.2925318316967744E-2</v>
          </cell>
        </row>
        <row r="21">
          <cell r="B21" t="str">
            <v>2.2</v>
          </cell>
          <cell r="C21" t="str">
            <v>Транспортные услуги</v>
          </cell>
          <cell r="D21" t="str">
            <v>тыс.руб</v>
          </cell>
          <cell r="E21">
            <v>36</v>
          </cell>
          <cell r="F21">
            <v>32</v>
          </cell>
          <cell r="G21">
            <v>171</v>
          </cell>
          <cell r="H21">
            <v>0</v>
          </cell>
          <cell r="I21">
            <v>0</v>
          </cell>
          <cell r="J21">
            <v>0</v>
          </cell>
          <cell r="K21">
            <v>88.5</v>
          </cell>
          <cell r="L21">
            <v>88.5</v>
          </cell>
          <cell r="M21">
            <v>82.5</v>
          </cell>
          <cell r="N21">
            <v>1.1427600000000002</v>
          </cell>
          <cell r="O21">
            <v>1.2170394000000002</v>
          </cell>
          <cell r="P21">
            <v>1.2949299216000003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0.25</v>
          </cell>
          <cell r="X21">
            <v>0.25</v>
          </cell>
          <cell r="Y21">
            <v>-0.25</v>
          </cell>
          <cell r="AA21">
            <v>82.5</v>
          </cell>
          <cell r="AB21">
            <v>171</v>
          </cell>
          <cell r="AC21">
            <v>-0.25</v>
          </cell>
          <cell r="AD21">
            <v>0</v>
          </cell>
          <cell r="AE21">
            <v>-171</v>
          </cell>
          <cell r="AF21">
            <v>-1</v>
          </cell>
        </row>
        <row r="22">
          <cell r="B22" t="str">
            <v>2.3</v>
          </cell>
          <cell r="C22" t="str">
            <v>Услуги сетевых компаний по передаче э/э</v>
          </cell>
          <cell r="D22" t="str">
            <v>тыс.руб</v>
          </cell>
          <cell r="E22">
            <v>328244</v>
          </cell>
          <cell r="F22">
            <v>1265560</v>
          </cell>
          <cell r="G22">
            <v>1328423.7956399999</v>
          </cell>
          <cell r="H22">
            <v>339948.62699999998</v>
          </cell>
          <cell r="I22">
            <v>324875.87099999998</v>
          </cell>
          <cell r="J22">
            <v>664824.49799999991</v>
          </cell>
          <cell r="K22">
            <v>323533.77792999998</v>
          </cell>
          <cell r="L22">
            <v>988358.27592999989</v>
          </cell>
          <cell r="M22">
            <v>340065.51971000002</v>
          </cell>
          <cell r="N22">
            <v>1579478.1090844728</v>
          </cell>
          <cell r="O22">
            <v>1776365.073764591</v>
          </cell>
          <cell r="P22">
            <v>1890052.4384855248</v>
          </cell>
          <cell r="Q22">
            <v>0</v>
          </cell>
          <cell r="S22">
            <v>1332109.5789999999</v>
          </cell>
          <cell r="T22">
            <v>339948.62699999998</v>
          </cell>
          <cell r="U22">
            <v>324875.87099999998</v>
          </cell>
          <cell r="V22">
            <v>664824.49799999991</v>
          </cell>
          <cell r="W22">
            <v>323861.64299999998</v>
          </cell>
          <cell r="X22">
            <v>988686.14099999983</v>
          </cell>
          <cell r="Y22">
            <v>343423.43800000002</v>
          </cell>
          <cell r="AA22">
            <v>340065.51971000002</v>
          </cell>
          <cell r="AB22">
            <v>1328423.7956399999</v>
          </cell>
          <cell r="AC22">
            <v>343423.43800000002</v>
          </cell>
          <cell r="AD22">
            <v>1332109.5789999999</v>
          </cell>
          <cell r="AE22">
            <v>3685.7833600000013</v>
          </cell>
          <cell r="AF22">
            <v>2.7745538525409258E-3</v>
          </cell>
        </row>
        <row r="23">
          <cell r="B23" t="str">
            <v>2.3.1</v>
          </cell>
          <cell r="C23" t="str">
            <v>Услуги ОАО "ФСК ЕЭС"</v>
          </cell>
          <cell r="D23" t="str">
            <v>тыс.руб</v>
          </cell>
          <cell r="E23">
            <v>328244</v>
          </cell>
          <cell r="F23">
            <v>343336</v>
          </cell>
          <cell r="G23">
            <v>404265.47164</v>
          </cell>
          <cell r="H23">
            <v>99662.413</v>
          </cell>
          <cell r="I23">
            <v>102425.97100000001</v>
          </cell>
          <cell r="J23">
            <v>202088.38400000002</v>
          </cell>
          <cell r="K23">
            <v>103650.22793000001</v>
          </cell>
          <cell r="L23">
            <v>305738.61193000001</v>
          </cell>
          <cell r="M23">
            <v>98526.859710000004</v>
          </cell>
          <cell r="N23">
            <v>403985.10908447276</v>
          </cell>
          <cell r="O23">
            <v>436303.0737645909</v>
          </cell>
          <cell r="P23">
            <v>464226.47048552474</v>
          </cell>
          <cell r="Q23">
            <v>0</v>
          </cell>
          <cell r="S23">
            <v>408949.28700000001</v>
          </cell>
          <cell r="T23">
            <v>99662.413</v>
          </cell>
          <cell r="U23">
            <v>102425.97100000001</v>
          </cell>
          <cell r="V23">
            <v>202088.38400000002</v>
          </cell>
          <cell r="W23">
            <v>103650.227</v>
          </cell>
          <cell r="X23">
            <v>305738.61100000003</v>
          </cell>
          <cell r="Y23">
            <v>103210.67600000001</v>
          </cell>
          <cell r="AA23">
            <v>98526.859710000004</v>
          </cell>
          <cell r="AB23">
            <v>404265.47164</v>
          </cell>
          <cell r="AC23">
            <v>103210.67600000001</v>
          </cell>
          <cell r="AD23">
            <v>408949.28700000001</v>
          </cell>
          <cell r="AE23">
            <v>4683.8153600000078</v>
          </cell>
          <cell r="AF23">
            <v>1.1585989129863071E-2</v>
          </cell>
        </row>
        <row r="24">
          <cell r="B24" t="str">
            <v>2.3.1.1</v>
          </cell>
          <cell r="C24" t="str">
            <v xml:space="preserve"> по ставке на содержание сетей</v>
          </cell>
          <cell r="D24" t="str">
            <v>тыс.руб</v>
          </cell>
          <cell r="E24">
            <v>273999</v>
          </cell>
          <cell r="F24">
            <v>299479</v>
          </cell>
          <cell r="G24">
            <v>363030.87399999995</v>
          </cell>
          <cell r="H24">
            <v>90757.744000000006</v>
          </cell>
          <cell r="I24">
            <v>90757.69</v>
          </cell>
          <cell r="J24">
            <v>181515.43400000001</v>
          </cell>
          <cell r="K24">
            <v>90757.72</v>
          </cell>
          <cell r="L24">
            <v>272273.15399999998</v>
          </cell>
          <cell r="M24">
            <v>90757.72</v>
          </cell>
          <cell r="N24">
            <v>330234.3</v>
          </cell>
          <cell r="O24">
            <v>350201.59999999998</v>
          </cell>
          <cell r="P24">
            <v>372614.5024</v>
          </cell>
          <cell r="Q24">
            <v>0</v>
          </cell>
          <cell r="S24">
            <v>363030.87199999997</v>
          </cell>
          <cell r="T24">
            <v>90757.744000000006</v>
          </cell>
          <cell r="U24">
            <v>90757.69</v>
          </cell>
          <cell r="V24">
            <v>181515.43400000001</v>
          </cell>
          <cell r="W24">
            <v>90757.724000000002</v>
          </cell>
          <cell r="X24">
            <v>272273.158</v>
          </cell>
          <cell r="Y24">
            <v>90757.714000000007</v>
          </cell>
          <cell r="AA24">
            <v>90757.72</v>
          </cell>
          <cell r="AB24">
            <v>363030.87399999995</v>
          </cell>
          <cell r="AC24">
            <v>90757.714000000007</v>
          </cell>
          <cell r="AD24">
            <v>363030.87199999997</v>
          </cell>
          <cell r="AE24">
            <v>-1.9999999785795808E-3</v>
          </cell>
          <cell r="AF24">
            <v>-5.5091732461839624E-9</v>
          </cell>
        </row>
        <row r="25">
          <cell r="B25" t="str">
            <v>2.3.1.2</v>
          </cell>
          <cell r="C25" t="str">
            <v xml:space="preserve"> по ставке на оплату потерь электроэнергии</v>
          </cell>
          <cell r="D25" t="str">
            <v>тыс.руб</v>
          </cell>
          <cell r="E25">
            <v>54245</v>
          </cell>
          <cell r="F25">
            <v>43857</v>
          </cell>
          <cell r="G25">
            <v>41234.597640000007</v>
          </cell>
          <cell r="H25">
            <v>8904.6689999999999</v>
          </cell>
          <cell r="I25">
            <v>11668.281000000001</v>
          </cell>
          <cell r="J25">
            <v>20572.95</v>
          </cell>
          <cell r="K25">
            <v>12892.507930000002</v>
          </cell>
          <cell r="L25">
            <v>33465.457930000004</v>
          </cell>
          <cell r="M25">
            <v>7769.1397099999995</v>
          </cell>
          <cell r="N25">
            <v>73750.809084472741</v>
          </cell>
          <cell r="O25">
            <v>86101.473764590919</v>
          </cell>
          <cell r="P25">
            <v>91611.968085524742</v>
          </cell>
          <cell r="Q25">
            <v>0</v>
          </cell>
          <cell r="S25">
            <v>45918.415000000001</v>
          </cell>
          <cell r="T25">
            <v>8904.6689999999999</v>
          </cell>
          <cell r="U25">
            <v>11668.281000000001</v>
          </cell>
          <cell r="V25">
            <v>20572.95</v>
          </cell>
          <cell r="W25">
            <v>12892.502999999999</v>
          </cell>
          <cell r="X25">
            <v>33465.453000000001</v>
          </cell>
          <cell r="Y25">
            <v>12452.962</v>
          </cell>
          <cell r="AA25">
            <v>7769.1397099999995</v>
          </cell>
          <cell r="AB25">
            <v>41234.597640000007</v>
          </cell>
          <cell r="AC25">
            <v>12452.962</v>
          </cell>
          <cell r="AD25">
            <v>45918.415000000001</v>
          </cell>
          <cell r="AE25">
            <v>4683.8173599999936</v>
          </cell>
          <cell r="AF25">
            <v>0.11358950076079832</v>
          </cell>
        </row>
        <row r="26">
          <cell r="B26" t="str">
            <v>2.3.2</v>
          </cell>
          <cell r="C26" t="str">
            <v>Услуги распределительных сетевых компаний</v>
          </cell>
          <cell r="D26" t="str">
            <v>тыс.руб</v>
          </cell>
          <cell r="E26">
            <v>0</v>
          </cell>
          <cell r="F26">
            <v>922224</v>
          </cell>
          <cell r="G26">
            <v>924158.32399999991</v>
          </cell>
          <cell r="H26">
            <v>240286.21399999998</v>
          </cell>
          <cell r="I26">
            <v>222449.9</v>
          </cell>
          <cell r="J26">
            <v>462736.11399999994</v>
          </cell>
          <cell r="K26">
            <v>219883.55</v>
          </cell>
          <cell r="L26">
            <v>682619.66399999987</v>
          </cell>
          <cell r="M26">
            <v>241538.66</v>
          </cell>
          <cell r="N26">
            <v>1175493</v>
          </cell>
          <cell r="O26">
            <v>1340062</v>
          </cell>
          <cell r="P26">
            <v>1425825.9680000001</v>
          </cell>
          <cell r="Q26">
            <v>0</v>
          </cell>
          <cell r="S26">
            <v>923160.2919999999</v>
          </cell>
          <cell r="T26">
            <v>240286.21399999998</v>
          </cell>
          <cell r="U26">
            <v>222449.9</v>
          </cell>
          <cell r="V26">
            <v>462736.11399999994</v>
          </cell>
          <cell r="W26">
            <v>220211.416</v>
          </cell>
          <cell r="X26">
            <v>682947.52999999991</v>
          </cell>
          <cell r="Y26">
            <v>240212.76200000002</v>
          </cell>
          <cell r="AA26">
            <v>241538.66</v>
          </cell>
          <cell r="AB26">
            <v>924158.32399999991</v>
          </cell>
          <cell r="AC26">
            <v>240212.76200000002</v>
          </cell>
          <cell r="AD26">
            <v>923160.2919999999</v>
          </cell>
          <cell r="AE26">
            <v>-998.03200000000652</v>
          </cell>
          <cell r="AF26">
            <v>-1.0799361690324468E-3</v>
          </cell>
        </row>
        <row r="27">
          <cell r="B27" t="str">
            <v>2.3.2.1</v>
          </cell>
          <cell r="C27" t="str">
            <v>РСК Холдинга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 t="str">
            <v/>
          </cell>
        </row>
        <row r="28">
          <cell r="B28" t="str">
            <v>2.3.2.1</v>
          </cell>
          <cell r="C28" t="str">
            <v xml:space="preserve">                    прочих сетевых компаний</v>
          </cell>
          <cell r="D28" t="str">
            <v>тыс.руб</v>
          </cell>
          <cell r="E28">
            <v>0</v>
          </cell>
          <cell r="F28">
            <v>922224</v>
          </cell>
          <cell r="G28">
            <v>924158.32399999991</v>
          </cell>
          <cell r="H28">
            <v>240286.21399999998</v>
          </cell>
          <cell r="I28">
            <v>222449.9</v>
          </cell>
          <cell r="J28">
            <v>462736.11399999994</v>
          </cell>
          <cell r="K28">
            <v>219883.55</v>
          </cell>
          <cell r="L28">
            <v>682619.66399999987</v>
          </cell>
          <cell r="M28">
            <v>241538.66</v>
          </cell>
          <cell r="N28">
            <v>1175493</v>
          </cell>
          <cell r="O28">
            <v>1340062</v>
          </cell>
          <cell r="P28">
            <v>1425825.9680000001</v>
          </cell>
          <cell r="Q28">
            <v>0</v>
          </cell>
          <cell r="S28">
            <v>923160.2919999999</v>
          </cell>
          <cell r="T28">
            <v>240286.21399999998</v>
          </cell>
          <cell r="U28">
            <v>222449.9</v>
          </cell>
          <cell r="V28">
            <v>462736.11399999994</v>
          </cell>
          <cell r="W28">
            <v>220211.416</v>
          </cell>
          <cell r="X28">
            <v>682947.52999999991</v>
          </cell>
          <cell r="Y28">
            <v>240212.76200000002</v>
          </cell>
          <cell r="AA28">
            <v>241538.66</v>
          </cell>
          <cell r="AB28">
            <v>924158.32399999991</v>
          </cell>
          <cell r="AC28">
            <v>240212.76200000002</v>
          </cell>
          <cell r="AD28">
            <v>923160.2919999999</v>
          </cell>
          <cell r="AE28">
            <v>-998.03200000000652</v>
          </cell>
          <cell r="AF28">
            <v>-1.0799361690324468E-3</v>
          </cell>
        </row>
        <row r="29">
          <cell r="B29" t="str">
            <v>2.4</v>
          </cell>
          <cell r="C29" t="str">
            <v>Услуги по испытанию и поверке приборов</v>
          </cell>
          <cell r="D29" t="str">
            <v>тыс.руб</v>
          </cell>
          <cell r="E29">
            <v>717</v>
          </cell>
          <cell r="F29">
            <v>475</v>
          </cell>
          <cell r="G29">
            <v>711.75099999999998</v>
          </cell>
          <cell r="H29">
            <v>104.70099999999999</v>
          </cell>
          <cell r="I29">
            <v>277.05</v>
          </cell>
          <cell r="J29">
            <v>381.75099999999998</v>
          </cell>
          <cell r="K29">
            <v>230</v>
          </cell>
          <cell r="L29">
            <v>611.75099999999998</v>
          </cell>
          <cell r="M29">
            <v>100</v>
          </cell>
          <cell r="N29">
            <v>558.80964000000006</v>
          </cell>
          <cell r="O29">
            <v>595.13226659999998</v>
          </cell>
          <cell r="P29">
            <v>633.2207316624</v>
          </cell>
          <cell r="Q29">
            <v>0</v>
          </cell>
          <cell r="S29">
            <v>654.822</v>
          </cell>
          <cell r="T29">
            <v>104.70099999999999</v>
          </cell>
          <cell r="U29">
            <v>277.05</v>
          </cell>
          <cell r="V29">
            <v>381.75099999999998</v>
          </cell>
          <cell r="W29">
            <v>191.167</v>
          </cell>
          <cell r="X29">
            <v>572.91800000000001</v>
          </cell>
          <cell r="Y29">
            <v>81.903999999999996</v>
          </cell>
          <cell r="AA29">
            <v>100</v>
          </cell>
          <cell r="AB29">
            <v>711.75099999999998</v>
          </cell>
          <cell r="AC29">
            <v>81.903999999999996</v>
          </cell>
          <cell r="AD29">
            <v>654.822</v>
          </cell>
          <cell r="AE29">
            <v>-56.928999999999974</v>
          </cell>
          <cell r="AF29">
            <v>-7.9984432758085311E-2</v>
          </cell>
        </row>
        <row r="30">
          <cell r="B30" t="str">
            <v>2.5</v>
          </cell>
          <cell r="C30" t="str">
            <v>Услуги коммерческого учета электроэнергии</v>
          </cell>
          <cell r="D30" t="str">
            <v>тыс.руб</v>
          </cell>
          <cell r="E30">
            <v>77221</v>
          </cell>
          <cell r="F30">
            <v>105866</v>
          </cell>
          <cell r="G30">
            <v>38514.775000000001</v>
          </cell>
          <cell r="H30">
            <v>17184.083999999999</v>
          </cell>
          <cell r="I30">
            <v>15506.761</v>
          </cell>
          <cell r="J30">
            <v>32690.845000000001</v>
          </cell>
          <cell r="K30">
            <v>5823.9299999999985</v>
          </cell>
          <cell r="L30">
            <v>38514.775000000001</v>
          </cell>
          <cell r="M30">
            <v>0</v>
          </cell>
          <cell r="N30">
            <v>106679</v>
          </cell>
          <cell r="O30">
            <v>113613</v>
          </cell>
          <cell r="P30">
            <v>120884.232</v>
          </cell>
          <cell r="Q30">
            <v>0</v>
          </cell>
          <cell r="S30">
            <v>37742.504000000001</v>
          </cell>
          <cell r="T30">
            <v>17184.083999999999</v>
          </cell>
          <cell r="U30">
            <v>15506.761</v>
          </cell>
          <cell r="V30">
            <v>32690.845000000001</v>
          </cell>
          <cell r="W30">
            <v>5051.6589999999997</v>
          </cell>
          <cell r="X30">
            <v>37742.504000000001</v>
          </cell>
          <cell r="Y30">
            <v>0</v>
          </cell>
          <cell r="AA30">
            <v>0</v>
          </cell>
          <cell r="AB30">
            <v>38514.775000000001</v>
          </cell>
          <cell r="AC30">
            <v>0</v>
          </cell>
          <cell r="AD30">
            <v>37742.504000000001</v>
          </cell>
          <cell r="AE30">
            <v>-772.27100000000064</v>
          </cell>
          <cell r="AF30">
            <v>-2.0051292004172442E-2</v>
          </cell>
        </row>
        <row r="31">
          <cell r="B31" t="str">
            <v>2.6</v>
          </cell>
          <cell r="C31" t="str">
            <v>Услуги по передаче теплоэнергии</v>
          </cell>
          <cell r="D31" t="str">
            <v>тыс.руб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 t="str">
            <v/>
          </cell>
        </row>
        <row r="32">
          <cell r="B32" t="str">
            <v>2.7</v>
          </cell>
          <cell r="C32" t="str">
            <v>Прочие услуги производственного характера</v>
          </cell>
          <cell r="D32" t="str">
            <v>тыс.руб</v>
          </cell>
          <cell r="E32">
            <v>31</v>
          </cell>
          <cell r="F32">
            <v>1224</v>
          </cell>
          <cell r="G32">
            <v>513.06999999999994</v>
          </cell>
          <cell r="H32">
            <v>12</v>
          </cell>
          <cell r="I32">
            <v>44.07</v>
          </cell>
          <cell r="J32">
            <v>56.07</v>
          </cell>
          <cell r="K32">
            <v>318</v>
          </cell>
          <cell r="L32">
            <v>374.07</v>
          </cell>
          <cell r="M32">
            <v>139</v>
          </cell>
          <cell r="N32">
            <v>4338</v>
          </cell>
          <cell r="O32">
            <v>4620</v>
          </cell>
          <cell r="P32">
            <v>4915.68</v>
          </cell>
          <cell r="Q32">
            <v>0</v>
          </cell>
          <cell r="S32">
            <v>60.26</v>
          </cell>
          <cell r="T32">
            <v>12</v>
          </cell>
          <cell r="U32">
            <v>44.07</v>
          </cell>
          <cell r="V32">
            <v>56.07</v>
          </cell>
          <cell r="W32">
            <v>2.69</v>
          </cell>
          <cell r="X32">
            <v>58.76</v>
          </cell>
          <cell r="Y32">
            <v>1.5</v>
          </cell>
          <cell r="AA32">
            <v>139</v>
          </cell>
          <cell r="AB32">
            <v>513.06999999999994</v>
          </cell>
          <cell r="AC32">
            <v>1.5</v>
          </cell>
          <cell r="AD32">
            <v>60.26</v>
          </cell>
          <cell r="AE32">
            <v>-452.80999999999995</v>
          </cell>
          <cell r="AF32">
            <v>-0.88255013935720272</v>
          </cell>
        </row>
        <row r="33">
          <cell r="B33" t="str">
            <v>3</v>
          </cell>
          <cell r="C33" t="str">
            <v>Затраты на оплату труда</v>
          </cell>
          <cell r="D33" t="str">
            <v>тыс.руб</v>
          </cell>
          <cell r="E33">
            <v>314210</v>
          </cell>
          <cell r="F33">
            <v>373256</v>
          </cell>
          <cell r="G33">
            <v>414769.44400000002</v>
          </cell>
          <cell r="H33">
            <v>88072.793999999994</v>
          </cell>
          <cell r="I33">
            <v>110763.45</v>
          </cell>
          <cell r="J33">
            <v>198836.24400000001</v>
          </cell>
          <cell r="K33">
            <v>103281.8</v>
          </cell>
          <cell r="L33">
            <v>302118.04399999999</v>
          </cell>
          <cell r="M33">
            <v>112651.40000000001</v>
          </cell>
          <cell r="N33">
            <v>399427.03</v>
          </cell>
          <cell r="O33">
            <v>432697.11</v>
          </cell>
          <cell r="P33">
            <v>479226.74504000001</v>
          </cell>
          <cell r="Q33">
            <v>0</v>
          </cell>
          <cell r="S33">
            <v>410412.28528000007</v>
          </cell>
          <cell r="T33">
            <v>88072.793999999994</v>
          </cell>
          <cell r="U33">
            <v>110763.45</v>
          </cell>
          <cell r="V33">
            <v>198836.24400000001</v>
          </cell>
          <cell r="W33">
            <v>99030.677000000011</v>
          </cell>
          <cell r="X33">
            <v>297866.92100000003</v>
          </cell>
          <cell r="Y33">
            <v>112545.36428000001</v>
          </cell>
          <cell r="AA33">
            <v>112651.40000000001</v>
          </cell>
          <cell r="AB33">
            <v>414769.44400000002</v>
          </cell>
          <cell r="AC33">
            <v>112545.36428000001</v>
          </cell>
          <cell r="AD33">
            <v>410412.28528000007</v>
          </cell>
          <cell r="AE33">
            <v>-4357.1587199999485</v>
          </cell>
          <cell r="AF33">
            <v>-1.0505013768564756E-2</v>
          </cell>
        </row>
        <row r="34">
          <cell r="B34" t="str">
            <v>4</v>
          </cell>
          <cell r="C34" t="str">
            <v>ЕСН</v>
          </cell>
          <cell r="D34" t="str">
            <v>тыс.руб</v>
          </cell>
          <cell r="E34">
            <v>76038</v>
          </cell>
          <cell r="F34">
            <v>92300</v>
          </cell>
          <cell r="G34">
            <v>100003.55899999999</v>
          </cell>
          <cell r="H34">
            <v>23086.999</v>
          </cell>
          <cell r="I34">
            <v>25915.02</v>
          </cell>
          <cell r="J34">
            <v>49002.019</v>
          </cell>
          <cell r="K34">
            <v>25799.739999999998</v>
          </cell>
          <cell r="L34">
            <v>74801.758999999991</v>
          </cell>
          <cell r="M34">
            <v>25201.8</v>
          </cell>
          <cell r="N34">
            <v>96393.803255999999</v>
          </cell>
          <cell r="O34">
            <v>114194.16046764</v>
          </cell>
          <cell r="P34">
            <v>121502.58673756896</v>
          </cell>
          <cell r="Q34">
            <v>0</v>
          </cell>
          <cell r="S34">
            <v>96745.383199999997</v>
          </cell>
          <cell r="T34">
            <v>23086.999</v>
          </cell>
          <cell r="U34">
            <v>25915.02</v>
          </cell>
          <cell r="V34">
            <v>49002.019</v>
          </cell>
          <cell r="W34">
            <v>23722.904999999999</v>
          </cell>
          <cell r="X34">
            <v>72724.923999999999</v>
          </cell>
          <cell r="Y34">
            <v>24020.459200000001</v>
          </cell>
          <cell r="AA34">
            <v>25201.8</v>
          </cell>
          <cell r="AB34">
            <v>100003.55899999999</v>
          </cell>
          <cell r="AC34">
            <v>24020.459200000001</v>
          </cell>
          <cell r="AD34">
            <v>96745.383199999997</v>
          </cell>
          <cell r="AE34">
            <v>-3258.1757999999973</v>
          </cell>
          <cell r="AF34">
            <v>-3.2580598456500909E-2</v>
          </cell>
        </row>
        <row r="35">
          <cell r="B35" t="str">
            <v>5</v>
          </cell>
          <cell r="C35" t="str">
            <v>Отчисления на НПО (НПФ энергетики)</v>
          </cell>
          <cell r="D35" t="str">
            <v>тыс.руб</v>
          </cell>
          <cell r="E35">
            <v>8169</v>
          </cell>
          <cell r="F35">
            <v>12210</v>
          </cell>
          <cell r="G35">
            <v>9407.9330000000009</v>
          </cell>
          <cell r="H35">
            <v>8590.3330000000005</v>
          </cell>
          <cell r="I35">
            <v>-363.4</v>
          </cell>
          <cell r="J35">
            <v>8226.9330000000009</v>
          </cell>
          <cell r="K35">
            <v>33.299999999999997</v>
          </cell>
          <cell r="L35">
            <v>8260.2330000000002</v>
          </cell>
          <cell r="M35">
            <v>1147.7</v>
          </cell>
          <cell r="N35">
            <v>19441</v>
          </cell>
          <cell r="O35">
            <v>21655</v>
          </cell>
          <cell r="P35">
            <v>23040.92</v>
          </cell>
          <cell r="Q35">
            <v>0</v>
          </cell>
          <cell r="S35">
            <v>2085.0170000000016</v>
          </cell>
          <cell r="T35">
            <v>8590.3330000000005</v>
          </cell>
          <cell r="U35">
            <v>-363.4</v>
          </cell>
          <cell r="V35">
            <v>8226.9330000000009</v>
          </cell>
          <cell r="W35">
            <v>-3090.348</v>
          </cell>
          <cell r="X35">
            <v>5136.5850000000009</v>
          </cell>
          <cell r="Y35">
            <v>-3051.5679999999993</v>
          </cell>
          <cell r="AA35">
            <v>1147.7</v>
          </cell>
          <cell r="AB35">
            <v>9407.9330000000009</v>
          </cell>
          <cell r="AC35">
            <v>-3051.5679999999993</v>
          </cell>
          <cell r="AD35">
            <v>2085.0170000000016</v>
          </cell>
          <cell r="AE35">
            <v>-7322.9159999999993</v>
          </cell>
          <cell r="AF35">
            <v>-0.77837671675595466</v>
          </cell>
        </row>
        <row r="36">
          <cell r="B36" t="str">
            <v>6</v>
          </cell>
          <cell r="C36" t="str">
            <v>Амортизация основных средств и НМА</v>
          </cell>
          <cell r="D36" t="str">
            <v>тыс.руб</v>
          </cell>
          <cell r="E36">
            <v>157881</v>
          </cell>
          <cell r="F36">
            <v>184898</v>
          </cell>
          <cell r="G36">
            <v>187444.13500000001</v>
          </cell>
          <cell r="H36">
            <v>47035.845000000008</v>
          </cell>
          <cell r="I36">
            <v>46570.54</v>
          </cell>
          <cell r="J36">
            <v>93606.385000000009</v>
          </cell>
          <cell r="K36">
            <v>46424</v>
          </cell>
          <cell r="L36">
            <v>140030.38500000001</v>
          </cell>
          <cell r="M36">
            <v>47413.75</v>
          </cell>
          <cell r="N36">
            <v>195127.5</v>
          </cell>
          <cell r="O36">
            <v>256325.7</v>
          </cell>
          <cell r="P36">
            <v>314813.5</v>
          </cell>
          <cell r="Q36">
            <v>0</v>
          </cell>
          <cell r="S36">
            <v>188391.16171000001</v>
          </cell>
          <cell r="T36">
            <v>47035.845000000008</v>
          </cell>
          <cell r="U36">
            <v>46570.54</v>
          </cell>
          <cell r="V36">
            <v>93606.385000000009</v>
          </cell>
          <cell r="W36">
            <v>47582.282000000007</v>
          </cell>
          <cell r="X36">
            <v>141188.66700000002</v>
          </cell>
          <cell r="Y36">
            <v>47202.494709999999</v>
          </cell>
          <cell r="AA36">
            <v>47413.75</v>
          </cell>
          <cell r="AB36">
            <v>187444.13500000001</v>
          </cell>
          <cell r="AC36">
            <v>47202.494709999999</v>
          </cell>
          <cell r="AD36">
            <v>188391.16171000001</v>
          </cell>
          <cell r="AE36">
            <v>947.02671000000555</v>
          </cell>
          <cell r="AF36">
            <v>5.0523144402464526E-3</v>
          </cell>
        </row>
        <row r="37">
          <cell r="B37" t="str">
            <v>6.1</v>
          </cell>
          <cell r="C37" t="str">
            <v xml:space="preserve">       в том числе амортизация основных средств</v>
          </cell>
          <cell r="D37" t="str">
            <v>тыс.руб</v>
          </cell>
          <cell r="E37">
            <v>157855</v>
          </cell>
          <cell r="F37">
            <v>184898</v>
          </cell>
          <cell r="G37">
            <v>187444.14500000002</v>
          </cell>
          <cell r="H37">
            <v>47035.845000000008</v>
          </cell>
          <cell r="I37">
            <v>46570.55</v>
          </cell>
          <cell r="J37">
            <v>93606.395000000019</v>
          </cell>
          <cell r="K37">
            <v>46424</v>
          </cell>
          <cell r="L37">
            <v>140030.39500000002</v>
          </cell>
          <cell r="M37">
            <v>47413.75</v>
          </cell>
          <cell r="N37">
            <v>195127.5</v>
          </cell>
          <cell r="O37">
            <v>256325.7</v>
          </cell>
          <cell r="P37">
            <v>314813.5</v>
          </cell>
          <cell r="Q37">
            <v>0</v>
          </cell>
          <cell r="S37">
            <v>188391.17171000002</v>
          </cell>
          <cell r="T37">
            <v>47035.845000000008</v>
          </cell>
          <cell r="U37">
            <v>46570.55</v>
          </cell>
          <cell r="V37">
            <v>93606.395000000019</v>
          </cell>
          <cell r="W37">
            <v>47582.282000000007</v>
          </cell>
          <cell r="X37">
            <v>141188.67700000003</v>
          </cell>
          <cell r="Y37">
            <v>47202.494710000006</v>
          </cell>
          <cell r="AA37">
            <v>47413.75</v>
          </cell>
          <cell r="AB37">
            <v>187444.14500000002</v>
          </cell>
          <cell r="AC37">
            <v>47202.494710000006</v>
          </cell>
          <cell r="AD37">
            <v>188391.17171000002</v>
          </cell>
          <cell r="AE37">
            <v>947.02671000000555</v>
          </cell>
          <cell r="AF37">
            <v>5.0523141707093889E-3</v>
          </cell>
        </row>
        <row r="38">
          <cell r="B38" t="str">
            <v>7</v>
          </cell>
          <cell r="C38" t="str">
            <v>Прочие затраты</v>
          </cell>
          <cell r="D38" t="str">
            <v>тыс.руб</v>
          </cell>
          <cell r="E38">
            <v>199529</v>
          </cell>
          <cell r="F38">
            <v>257740.98</v>
          </cell>
          <cell r="G38">
            <v>297661.84313559323</v>
          </cell>
          <cell r="H38">
            <v>76443.714000000007</v>
          </cell>
          <cell r="I38">
            <v>72993.180999999997</v>
          </cell>
          <cell r="J38">
            <v>149436.89500000002</v>
          </cell>
          <cell r="K38">
            <v>75880.701525423734</v>
          </cell>
          <cell r="L38">
            <v>225317.59652542375</v>
          </cell>
          <cell r="M38">
            <v>72344.246610169488</v>
          </cell>
          <cell r="N38">
            <v>336646.18014100002</v>
          </cell>
          <cell r="O38">
            <v>362817.15674890595</v>
          </cell>
          <cell r="P38">
            <v>381677.32864444243</v>
          </cell>
          <cell r="Q38">
            <v>27303.27</v>
          </cell>
          <cell r="S38">
            <v>286407.64038188581</v>
          </cell>
          <cell r="T38">
            <v>76443.714000000007</v>
          </cell>
          <cell r="U38">
            <v>72993.180999999997</v>
          </cell>
          <cell r="V38">
            <v>149436.89500000002</v>
          </cell>
          <cell r="W38">
            <v>69634.963000000003</v>
          </cell>
          <cell r="X38">
            <v>219071.85800000001</v>
          </cell>
          <cell r="Y38">
            <v>67335.782381885787</v>
          </cell>
          <cell r="AA38">
            <v>72344.246610169488</v>
          </cell>
          <cell r="AB38">
            <v>297661.84313559323</v>
          </cell>
          <cell r="AC38">
            <v>67335.782381885787</v>
          </cell>
          <cell r="AD38">
            <v>286407.64038188581</v>
          </cell>
          <cell r="AE38">
            <v>-11254.202753707417</v>
          </cell>
          <cell r="AF38">
            <v>-3.7808684630702957E-2</v>
          </cell>
        </row>
        <row r="39">
          <cell r="B39" t="str">
            <v>7.1</v>
          </cell>
          <cell r="C39" t="str">
            <v xml:space="preserve">        Оплата услуг РАО "Холдинг МРСК" </v>
          </cell>
          <cell r="D39" t="str">
            <v>тыс.руб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 t="str">
            <v/>
          </cell>
        </row>
        <row r="40">
          <cell r="B40">
            <v>7.2</v>
          </cell>
          <cell r="C40" t="str">
            <v xml:space="preserve">        Оплата услуг ОАО "СО-ЦДУ ЕЭС"</v>
          </cell>
          <cell r="D40" t="str">
            <v>тыс.руб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 t="str">
            <v/>
          </cell>
        </row>
        <row r="41">
          <cell r="B41">
            <v>7.3</v>
          </cell>
          <cell r="C41" t="str">
            <v xml:space="preserve">        Оплата услуг операторов рынка: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7.3.1.</v>
          </cell>
          <cell r="C42" t="str">
            <v xml:space="preserve">                     НП ''АТС''</v>
          </cell>
          <cell r="D42" t="str">
            <v>тыс.руб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 t="str">
            <v/>
          </cell>
        </row>
        <row r="43">
          <cell r="B43" t="str">
            <v>7.3.2.</v>
          </cell>
          <cell r="C43" t="str">
            <v xml:space="preserve">                     ЗАО ''ЦФР''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 t="str">
            <v/>
          </cell>
        </row>
        <row r="44">
          <cell r="B44" t="str">
            <v>7.3.3.</v>
          </cell>
          <cell r="C44" t="str">
            <v xml:space="preserve">                     прочих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B45">
            <v>7.4</v>
          </cell>
          <cell r="C45" t="str">
            <v xml:space="preserve">        Оплата работ и услуг сторонних организаций, в т.ч.</v>
          </cell>
          <cell r="D45" t="str">
            <v>тыс.руб</v>
          </cell>
          <cell r="E45">
            <v>96332</v>
          </cell>
          <cell r="F45">
            <v>148520</v>
          </cell>
          <cell r="G45">
            <v>162894.22713559322</v>
          </cell>
          <cell r="H45">
            <v>39366.629000000001</v>
          </cell>
          <cell r="I45">
            <v>39902.799999999996</v>
          </cell>
          <cell r="J45">
            <v>79269.429000000004</v>
          </cell>
          <cell r="K45">
            <v>41049.25152542373</v>
          </cell>
          <cell r="L45">
            <v>120318.68052542373</v>
          </cell>
          <cell r="M45">
            <v>42575.546610169491</v>
          </cell>
          <cell r="N45">
            <v>205018.92536699999</v>
          </cell>
          <cell r="O45">
            <v>229537.25354074201</v>
          </cell>
          <cell r="P45">
            <v>244227.63776734949</v>
          </cell>
          <cell r="Q45">
            <v>0</v>
          </cell>
          <cell r="S45">
            <v>160647.4629518858</v>
          </cell>
          <cell r="T45">
            <v>39366.629000000001</v>
          </cell>
          <cell r="U45">
            <v>39902.799999999996</v>
          </cell>
          <cell r="V45">
            <v>79269.429000000004</v>
          </cell>
          <cell r="W45">
            <v>39656.573000000004</v>
          </cell>
          <cell r="X45">
            <v>118926.00200000001</v>
          </cell>
          <cell r="Y45">
            <v>41721.460951885791</v>
          </cell>
          <cell r="AA45">
            <v>42575.546610169491</v>
          </cell>
          <cell r="AB45">
            <v>162894.22713559322</v>
          </cell>
          <cell r="AC45">
            <v>41721.460951885791</v>
          </cell>
          <cell r="AD45">
            <v>160647.4629518858</v>
          </cell>
          <cell r="AE45">
            <v>-2246.7641837074189</v>
          </cell>
          <cell r="AF45">
            <v>-1.3792779665771774E-2</v>
          </cell>
        </row>
        <row r="46">
          <cell r="B46" t="str">
            <v xml:space="preserve"> 7.4.1</v>
          </cell>
          <cell r="C46" t="str">
            <v xml:space="preserve">         - услуги связи и передачи данных</v>
          </cell>
          <cell r="D46" t="str">
            <v>тыс.руб</v>
          </cell>
          <cell r="E46">
            <v>7756</v>
          </cell>
          <cell r="F46">
            <v>7477</v>
          </cell>
          <cell r="G46">
            <v>8695.8951355932204</v>
          </cell>
          <cell r="H46">
            <v>2244.1769999999997</v>
          </cell>
          <cell r="I46">
            <v>2164.48</v>
          </cell>
          <cell r="J46">
            <v>4408.6569999999992</v>
          </cell>
          <cell r="K46">
            <v>2399.4915254237294</v>
          </cell>
          <cell r="L46">
            <v>6808.1485254237286</v>
          </cell>
          <cell r="M46">
            <v>1887.7466101694918</v>
          </cell>
          <cell r="N46">
            <v>7407</v>
          </cell>
          <cell r="O46">
            <v>7888</v>
          </cell>
          <cell r="P46">
            <v>8392.8320000000003</v>
          </cell>
          <cell r="Q46">
            <v>0</v>
          </cell>
          <cell r="S46">
            <v>8874.2022199999992</v>
          </cell>
          <cell r="T46">
            <v>2244.1769999999997</v>
          </cell>
          <cell r="U46">
            <v>2164.48</v>
          </cell>
          <cell r="V46">
            <v>4408.6569999999992</v>
          </cell>
          <cell r="W46">
            <v>2227.605</v>
          </cell>
          <cell r="X46">
            <v>6636.2619999999988</v>
          </cell>
          <cell r="Y46">
            <v>2237.94022</v>
          </cell>
          <cell r="AA46">
            <v>1887.7466101694918</v>
          </cell>
          <cell r="AB46">
            <v>8695.8951355932204</v>
          </cell>
          <cell r="AC46">
            <v>2237.94022</v>
          </cell>
          <cell r="AD46">
            <v>8874.2022199999992</v>
          </cell>
          <cell r="AE46">
            <v>178.30708440677881</v>
          </cell>
          <cell r="AF46">
            <v>2.0504741792130063E-2</v>
          </cell>
        </row>
        <row r="47">
          <cell r="B47" t="str">
            <v xml:space="preserve"> 7.4.2</v>
          </cell>
          <cell r="C47" t="str">
            <v xml:space="preserve">         - коммунальные услуги</v>
          </cell>
          <cell r="D47" t="str">
            <v>тыс.руб</v>
          </cell>
          <cell r="E47">
            <v>655</v>
          </cell>
          <cell r="F47">
            <v>925</v>
          </cell>
          <cell r="G47">
            <v>4698.9580000000005</v>
          </cell>
          <cell r="H47">
            <v>2212.8580000000002</v>
          </cell>
          <cell r="I47">
            <v>633.98</v>
          </cell>
          <cell r="J47">
            <v>2846.8380000000002</v>
          </cell>
          <cell r="K47">
            <v>264.61</v>
          </cell>
          <cell r="L47">
            <v>3111.4480000000003</v>
          </cell>
          <cell r="M47">
            <v>1587.51</v>
          </cell>
          <cell r="N47">
            <v>731.91100000000006</v>
          </cell>
          <cell r="O47">
            <v>780.21712600000001</v>
          </cell>
          <cell r="P47">
            <v>830.15102206400002</v>
          </cell>
          <cell r="Q47">
            <v>0</v>
          </cell>
          <cell r="S47">
            <v>4927.1526200000008</v>
          </cell>
          <cell r="T47">
            <v>2212.8580000000002</v>
          </cell>
          <cell r="U47">
            <v>633.98</v>
          </cell>
          <cell r="V47">
            <v>2846.8380000000002</v>
          </cell>
          <cell r="W47">
            <v>181.29500000000002</v>
          </cell>
          <cell r="X47">
            <v>3028.1330000000003</v>
          </cell>
          <cell r="Y47">
            <v>1899.0196200000003</v>
          </cell>
          <cell r="AA47">
            <v>1587.51</v>
          </cell>
          <cell r="AB47">
            <v>4698.9580000000005</v>
          </cell>
          <cell r="AC47">
            <v>1899.0196200000003</v>
          </cell>
          <cell r="AD47">
            <v>4927.1526200000008</v>
          </cell>
          <cell r="AE47">
            <v>228.19462000000021</v>
          </cell>
          <cell r="AF47">
            <v>4.856281328754166E-2</v>
          </cell>
        </row>
        <row r="48">
          <cell r="B48" t="str">
            <v xml:space="preserve"> 7.4.3</v>
          </cell>
          <cell r="C48" t="str">
            <v xml:space="preserve">         - повышение квалификации и проф.переподготовка</v>
          </cell>
          <cell r="D48" t="str">
            <v>тыс.руб</v>
          </cell>
          <cell r="E48">
            <v>2450</v>
          </cell>
          <cell r="F48">
            <v>2680</v>
          </cell>
          <cell r="G48">
            <v>2549.0099999999998</v>
          </cell>
          <cell r="H48">
            <v>359.10999999999996</v>
          </cell>
          <cell r="I48">
            <v>598.56999999999994</v>
          </cell>
          <cell r="J48">
            <v>957.67999999999984</v>
          </cell>
          <cell r="K48">
            <v>906.3</v>
          </cell>
          <cell r="L48">
            <v>1863.9799999999998</v>
          </cell>
          <cell r="M48">
            <v>685.03</v>
          </cell>
          <cell r="N48">
            <v>2797.9453590000003</v>
          </cell>
          <cell r="O48">
            <v>2979.8956976940003</v>
          </cell>
          <cell r="P48">
            <v>3170.6090223464162</v>
          </cell>
          <cell r="Q48">
            <v>0</v>
          </cell>
          <cell r="S48">
            <v>1481.5929999999996</v>
          </cell>
          <cell r="T48">
            <v>359.10999999999996</v>
          </cell>
          <cell r="U48">
            <v>598.56999999999994</v>
          </cell>
          <cell r="V48">
            <v>957.67999999999984</v>
          </cell>
          <cell r="W48">
            <v>350.86099999999999</v>
          </cell>
          <cell r="X48">
            <v>1308.5409999999997</v>
          </cell>
          <cell r="Y48">
            <v>173.05199999999999</v>
          </cell>
          <cell r="AA48">
            <v>685.03</v>
          </cell>
          <cell r="AB48">
            <v>2549.0099999999998</v>
          </cell>
          <cell r="AC48">
            <v>173.05199999999999</v>
          </cell>
          <cell r="AD48">
            <v>1481.5929999999996</v>
          </cell>
          <cell r="AE48">
            <v>-1067.4170000000001</v>
          </cell>
          <cell r="AF48">
            <v>-0.41875747839357252</v>
          </cell>
        </row>
        <row r="49">
          <cell r="B49" t="str">
            <v xml:space="preserve"> 7.4.4</v>
          </cell>
          <cell r="C49" t="str">
            <v xml:space="preserve">         - IT-услуги</v>
          </cell>
          <cell r="D49" t="str">
            <v>тыс.руб</v>
          </cell>
          <cell r="E49">
            <v>6231</v>
          </cell>
          <cell r="F49">
            <v>16811.099999999999</v>
          </cell>
          <cell r="G49">
            <v>28151.453999999998</v>
          </cell>
          <cell r="H49">
            <v>4784.7939999999999</v>
          </cell>
          <cell r="I49">
            <v>7595.82</v>
          </cell>
          <cell r="J49">
            <v>12380.614</v>
          </cell>
          <cell r="K49">
            <v>7709.84</v>
          </cell>
          <cell r="L49">
            <v>20090.453999999998</v>
          </cell>
          <cell r="M49">
            <v>8061</v>
          </cell>
          <cell r="N49">
            <v>33491</v>
          </cell>
          <cell r="O49">
            <v>35836</v>
          </cell>
          <cell r="P49">
            <v>38129.504000000001</v>
          </cell>
          <cell r="Q49">
            <v>0</v>
          </cell>
          <cell r="S49">
            <v>28129.706000000002</v>
          </cell>
          <cell r="T49">
            <v>4784.7939999999999</v>
          </cell>
          <cell r="U49">
            <v>7595.82</v>
          </cell>
          <cell r="V49">
            <v>12380.614</v>
          </cell>
          <cell r="W49">
            <v>7707.2540000000017</v>
          </cell>
          <cell r="X49">
            <v>20087.868000000002</v>
          </cell>
          <cell r="Y49">
            <v>8041.8379999999997</v>
          </cell>
          <cell r="AA49">
            <v>8061</v>
          </cell>
          <cell r="AB49">
            <v>28151.453999999998</v>
          </cell>
          <cell r="AC49">
            <v>8041.8379999999997</v>
          </cell>
          <cell r="AD49">
            <v>28129.706000000002</v>
          </cell>
          <cell r="AE49">
            <v>-21.747999999995955</v>
          </cell>
          <cell r="AF49">
            <v>-7.7253558555078383E-4</v>
          </cell>
        </row>
        <row r="50">
          <cell r="B50" t="str">
            <v xml:space="preserve"> 7.4.5</v>
          </cell>
          <cell r="C50" t="str">
            <v xml:space="preserve">         - аудиторские услуги</v>
          </cell>
          <cell r="D50" t="str">
            <v>тыс.руб</v>
          </cell>
          <cell r="E50">
            <v>350</v>
          </cell>
          <cell r="F50">
            <v>3588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199.983</v>
          </cell>
          <cell r="O50">
            <v>212.98189499999998</v>
          </cell>
          <cell r="P50">
            <v>226.61273627999998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 t="str">
            <v/>
          </cell>
        </row>
        <row r="51">
          <cell r="B51" t="str">
            <v xml:space="preserve"> 7.4.6</v>
          </cell>
          <cell r="C51" t="str">
            <v xml:space="preserve">         - юридические услуги</v>
          </cell>
          <cell r="D51" t="str">
            <v>тыс.руб</v>
          </cell>
          <cell r="E51">
            <v>0</v>
          </cell>
          <cell r="F51">
            <v>0</v>
          </cell>
          <cell r="G51">
            <v>110</v>
          </cell>
          <cell r="H51">
            <v>0</v>
          </cell>
          <cell r="I51">
            <v>0</v>
          </cell>
          <cell r="J51">
            <v>0</v>
          </cell>
          <cell r="K51">
            <v>50</v>
          </cell>
          <cell r="L51">
            <v>50</v>
          </cell>
          <cell r="M51">
            <v>60</v>
          </cell>
          <cell r="N51">
            <v>119.98980000000002</v>
          </cell>
          <cell r="O51">
            <v>127.78913700000001</v>
          </cell>
          <cell r="P51">
            <v>135.96764176800002</v>
          </cell>
          <cell r="Q51">
            <v>0</v>
          </cell>
          <cell r="S51">
            <v>474.57600000000002</v>
          </cell>
          <cell r="T51">
            <v>0</v>
          </cell>
          <cell r="U51">
            <v>0</v>
          </cell>
          <cell r="V51">
            <v>0</v>
          </cell>
          <cell r="W51">
            <v>0.23699999999999999</v>
          </cell>
          <cell r="X51">
            <v>0.23699999999999999</v>
          </cell>
          <cell r="Y51">
            <v>474.339</v>
          </cell>
          <cell r="AA51">
            <v>60</v>
          </cell>
          <cell r="AB51">
            <v>110</v>
          </cell>
          <cell r="AC51">
            <v>474.339</v>
          </cell>
          <cell r="AD51">
            <v>474.57600000000002</v>
          </cell>
          <cell r="AE51">
            <v>364.57600000000002</v>
          </cell>
          <cell r="AF51">
            <v>3.3143272727272728</v>
          </cell>
        </row>
        <row r="52">
          <cell r="B52" t="str">
            <v xml:space="preserve"> 7.4.7</v>
          </cell>
          <cell r="C52" t="str">
            <v xml:space="preserve">         - консультационные услуги</v>
          </cell>
          <cell r="D52" t="str">
            <v>тыс.руб</v>
          </cell>
          <cell r="E52">
            <v>1324</v>
          </cell>
          <cell r="F52">
            <v>80</v>
          </cell>
          <cell r="G52">
            <v>3306.55</v>
          </cell>
          <cell r="H52">
            <v>826.3</v>
          </cell>
          <cell r="I52">
            <v>826.25</v>
          </cell>
          <cell r="J52">
            <v>1652.55</v>
          </cell>
          <cell r="K52">
            <v>827</v>
          </cell>
          <cell r="L52">
            <v>2479.5500000000002</v>
          </cell>
          <cell r="M52">
            <v>827</v>
          </cell>
          <cell r="N52">
            <v>1301.60364</v>
          </cell>
          <cell r="O52">
            <v>1386.2078766</v>
          </cell>
          <cell r="P52">
            <v>1474.9251807024</v>
          </cell>
          <cell r="Q52">
            <v>0</v>
          </cell>
          <cell r="S52">
            <v>4322.03</v>
          </cell>
          <cell r="T52">
            <v>826.3</v>
          </cell>
          <cell r="U52">
            <v>826.25</v>
          </cell>
          <cell r="V52">
            <v>1652.55</v>
          </cell>
          <cell r="W52">
            <v>826.26600000000008</v>
          </cell>
          <cell r="X52">
            <v>2478.8159999999998</v>
          </cell>
          <cell r="Y52">
            <v>1843.2140000000002</v>
          </cell>
          <cell r="AA52">
            <v>827</v>
          </cell>
          <cell r="AB52">
            <v>3306.55</v>
          </cell>
          <cell r="AC52">
            <v>1843.2140000000002</v>
          </cell>
          <cell r="AD52">
            <v>4322.03</v>
          </cell>
          <cell r="AE52">
            <v>1015.4799999999996</v>
          </cell>
          <cell r="AF52">
            <v>0.30711164204382196</v>
          </cell>
        </row>
        <row r="53">
          <cell r="B53" t="str">
            <v xml:space="preserve"> 7.4.8</v>
          </cell>
          <cell r="C53" t="str">
            <v xml:space="preserve">         - услуги пожарной, вневедомственной и сторожевой охраны</v>
          </cell>
          <cell r="D53" t="str">
            <v>тыс.руб</v>
          </cell>
          <cell r="E53">
            <v>12597</v>
          </cell>
          <cell r="F53">
            <v>15060</v>
          </cell>
          <cell r="G53">
            <v>16646.358</v>
          </cell>
          <cell r="H53">
            <v>3903.1479999999997</v>
          </cell>
          <cell r="I53">
            <v>4253.0499999999993</v>
          </cell>
          <cell r="J53">
            <v>8156.1979999999985</v>
          </cell>
          <cell r="K53">
            <v>4245.08</v>
          </cell>
          <cell r="L53">
            <v>12401.277999999998</v>
          </cell>
          <cell r="M53">
            <v>4245.08</v>
          </cell>
          <cell r="N53">
            <v>12103.138158000003</v>
          </cell>
          <cell r="O53">
            <v>12889.872017028001</v>
          </cell>
          <cell r="P53">
            <v>13714.823826117794</v>
          </cell>
          <cell r="Q53">
            <v>0</v>
          </cell>
          <cell r="S53">
            <v>16654.117999999999</v>
          </cell>
          <cell r="T53">
            <v>3903.1479999999997</v>
          </cell>
          <cell r="U53">
            <v>4253.0499999999993</v>
          </cell>
          <cell r="V53">
            <v>8156.1979999999985</v>
          </cell>
          <cell r="W53">
            <v>4260.9869999999992</v>
          </cell>
          <cell r="X53">
            <v>12417.184999999998</v>
          </cell>
          <cell r="Y53">
            <v>4236.933</v>
          </cell>
          <cell r="AA53">
            <v>4245.08</v>
          </cell>
          <cell r="AB53">
            <v>16646.358</v>
          </cell>
          <cell r="AC53">
            <v>4236.933</v>
          </cell>
          <cell r="AD53">
            <v>16654.117999999999</v>
          </cell>
          <cell r="AE53">
            <v>7.7599999999983993</v>
          </cell>
          <cell r="AF53">
            <v>4.6616803507400234E-4</v>
          </cell>
        </row>
        <row r="54">
          <cell r="B54" t="str">
            <v xml:space="preserve"> 7.4.9</v>
          </cell>
          <cell r="C54" t="str">
            <v xml:space="preserve">         - услуги по управлению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23405</v>
          </cell>
          <cell r="O54">
            <v>25161</v>
          </cell>
          <cell r="P54">
            <v>26771.304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 t="str">
            <v/>
          </cell>
        </row>
        <row r="55">
          <cell r="B55" t="str">
            <v xml:space="preserve"> 7.4.10</v>
          </cell>
          <cell r="C55" t="str">
            <v xml:space="preserve">         - услуги Энергетического углеродного фонда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 t="str">
            <v/>
          </cell>
        </row>
        <row r="56">
          <cell r="B56" t="str">
            <v xml:space="preserve"> 7.4.11</v>
          </cell>
          <cell r="C56" t="str">
            <v xml:space="preserve">         - услуги PR</v>
          </cell>
          <cell r="D56" t="str">
            <v>тыс.руб</v>
          </cell>
          <cell r="E56">
            <v>808</v>
          </cell>
          <cell r="F56">
            <v>954</v>
          </cell>
          <cell r="G56">
            <v>728.79600000000005</v>
          </cell>
          <cell r="H56">
            <v>129.73600000000002</v>
          </cell>
          <cell r="I56">
            <v>91.06</v>
          </cell>
          <cell r="J56">
            <v>220.79600000000002</v>
          </cell>
          <cell r="K56">
            <v>254</v>
          </cell>
          <cell r="L56">
            <v>474.79600000000005</v>
          </cell>
          <cell r="M56">
            <v>254</v>
          </cell>
          <cell r="N56">
            <v>558.80964000000006</v>
          </cell>
          <cell r="O56">
            <v>595.13226659999998</v>
          </cell>
          <cell r="P56">
            <v>633.2207316624</v>
          </cell>
          <cell r="Q56">
            <v>0</v>
          </cell>
          <cell r="S56">
            <v>638.375</v>
          </cell>
          <cell r="T56">
            <v>129.73600000000002</v>
          </cell>
          <cell r="U56">
            <v>91.06</v>
          </cell>
          <cell r="V56">
            <v>220.79600000000002</v>
          </cell>
          <cell r="W56">
            <v>172.261</v>
          </cell>
          <cell r="X56">
            <v>393.05700000000002</v>
          </cell>
          <cell r="Y56">
            <v>245.31800000000001</v>
          </cell>
          <cell r="AA56">
            <v>254</v>
          </cell>
          <cell r="AB56">
            <v>728.79600000000005</v>
          </cell>
          <cell r="AC56">
            <v>245.31800000000001</v>
          </cell>
          <cell r="AD56">
            <v>638.375</v>
          </cell>
          <cell r="AE56">
            <v>-90.421000000000049</v>
          </cell>
          <cell r="AF56">
            <v>-0.12406901245341638</v>
          </cell>
        </row>
        <row r="57">
          <cell r="B57" t="str">
            <v xml:space="preserve"> 7.4.12</v>
          </cell>
          <cell r="C57" t="str">
            <v xml:space="preserve">         - прочие работы и услуги сторонних организаций*</v>
          </cell>
          <cell r="D57" t="str">
            <v>тыс.руб</v>
          </cell>
          <cell r="E57">
            <v>64161</v>
          </cell>
          <cell r="F57">
            <v>100944.9</v>
          </cell>
          <cell r="G57">
            <v>98007.206000000006</v>
          </cell>
          <cell r="H57">
            <v>24906.506000000001</v>
          </cell>
          <cell r="I57">
            <v>23739.59</v>
          </cell>
          <cell r="J57">
            <v>48646.096000000005</v>
          </cell>
          <cell r="K57">
            <v>24392.93</v>
          </cell>
          <cell r="L57">
            <v>73039.026000000013</v>
          </cell>
          <cell r="M57">
            <v>24968.18</v>
          </cell>
          <cell r="N57">
            <v>122902.54476999999</v>
          </cell>
          <cell r="O57">
            <v>141680.15752482001</v>
          </cell>
          <cell r="P57">
            <v>150747.68760640849</v>
          </cell>
          <cell r="Q57">
            <v>0</v>
          </cell>
          <cell r="S57">
            <v>95145.710111885797</v>
          </cell>
          <cell r="T57">
            <v>24906.506000000001</v>
          </cell>
          <cell r="U57">
            <v>23739.59</v>
          </cell>
          <cell r="V57">
            <v>48646.096000000005</v>
          </cell>
          <cell r="W57">
            <v>23929.807000000001</v>
          </cell>
          <cell r="X57">
            <v>72575.903000000006</v>
          </cell>
          <cell r="Y57">
            <v>22569.807111885788</v>
          </cell>
          <cell r="AA57">
            <v>24968.18</v>
          </cell>
          <cell r="AB57">
            <v>98007.206000000006</v>
          </cell>
          <cell r="AC57">
            <v>22569.807111885788</v>
          </cell>
          <cell r="AD57">
            <v>95145.710111885797</v>
          </cell>
          <cell r="AE57">
            <v>-2861.4958881142084</v>
          </cell>
          <cell r="AF57">
            <v>-2.9196790775917112E-2</v>
          </cell>
        </row>
        <row r="58">
          <cell r="B58" t="str">
            <v>7.5.</v>
          </cell>
          <cell r="C58" t="str">
            <v xml:space="preserve">        Командировочные и представительские расходы</v>
          </cell>
          <cell r="D58" t="str">
            <v>тыс.руб</v>
          </cell>
          <cell r="E58">
            <v>5976</v>
          </cell>
          <cell r="F58">
            <v>5544</v>
          </cell>
          <cell r="G58">
            <v>4924.9409999999998</v>
          </cell>
          <cell r="H58">
            <v>949.56100000000004</v>
          </cell>
          <cell r="I58">
            <v>873.68000000000006</v>
          </cell>
          <cell r="J58">
            <v>1823.241</v>
          </cell>
          <cell r="K58">
            <v>1563</v>
          </cell>
          <cell r="L58">
            <v>3386.241</v>
          </cell>
          <cell r="M58">
            <v>1538.7</v>
          </cell>
          <cell r="N58">
            <v>7579</v>
          </cell>
          <cell r="O58">
            <v>7942</v>
          </cell>
          <cell r="P58">
            <v>8450.2880000000005</v>
          </cell>
          <cell r="Q58">
            <v>0</v>
          </cell>
          <cell r="S58">
            <v>3262.41777</v>
          </cell>
          <cell r="T58">
            <v>949.56100000000004</v>
          </cell>
          <cell r="U58">
            <v>873.68000000000006</v>
          </cell>
          <cell r="V58">
            <v>1823.241</v>
          </cell>
          <cell r="W58">
            <v>271.77</v>
          </cell>
          <cell r="X58">
            <v>2095.011</v>
          </cell>
          <cell r="Y58">
            <v>1167.4067699999998</v>
          </cell>
          <cell r="AA58">
            <v>1538.7</v>
          </cell>
          <cell r="AB58">
            <v>4924.9409999999998</v>
          </cell>
          <cell r="AC58">
            <v>1167.4067699999998</v>
          </cell>
          <cell r="AD58">
            <v>3262.41777</v>
          </cell>
          <cell r="AE58">
            <v>-1662.5232299999998</v>
          </cell>
          <cell r="AF58">
            <v>-0.33757221254021114</v>
          </cell>
        </row>
        <row r="59">
          <cell r="B59" t="str">
            <v>7.6.</v>
          </cell>
          <cell r="C59" t="str">
            <v xml:space="preserve">        Арендная плата по направлениям (арендодателям)**</v>
          </cell>
          <cell r="D59" t="str">
            <v>тыс.руб</v>
          </cell>
          <cell r="E59">
            <v>-4</v>
          </cell>
          <cell r="F59">
            <v>0</v>
          </cell>
          <cell r="G59">
            <v>12869.572</v>
          </cell>
          <cell r="H59">
            <v>2267.482</v>
          </cell>
          <cell r="I59">
            <v>2724.0899999999997</v>
          </cell>
          <cell r="J59">
            <v>4991.5720000000001</v>
          </cell>
          <cell r="K59">
            <v>3939</v>
          </cell>
          <cell r="L59">
            <v>8930.5720000000001</v>
          </cell>
          <cell r="M59">
            <v>3939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10741.700219999999</v>
          </cell>
          <cell r="T59">
            <v>2267.482</v>
          </cell>
          <cell r="U59">
            <v>2724.0899999999997</v>
          </cell>
          <cell r="V59">
            <v>4991.5720000000001</v>
          </cell>
          <cell r="W59">
            <v>2958.3149999999996</v>
          </cell>
          <cell r="X59">
            <v>7949.8869999999997</v>
          </cell>
          <cell r="Y59">
            <v>2791.81322</v>
          </cell>
          <cell r="AA59">
            <v>3939</v>
          </cell>
          <cell r="AB59">
            <v>12869.572</v>
          </cell>
          <cell r="AC59">
            <v>2791.81322</v>
          </cell>
          <cell r="AD59">
            <v>10741.700219999999</v>
          </cell>
          <cell r="AE59">
            <v>-2127.8717800000013</v>
          </cell>
          <cell r="AF59">
            <v>-0.16534130117147652</v>
          </cell>
        </row>
        <row r="60">
          <cell r="B60" t="str">
            <v>7.7.</v>
          </cell>
          <cell r="C60" t="str">
            <v xml:space="preserve">        Лизинг</v>
          </cell>
          <cell r="D60" t="str">
            <v>тыс.руб</v>
          </cell>
          <cell r="E60">
            <v>38499</v>
          </cell>
          <cell r="F60">
            <v>52733.48</v>
          </cell>
          <cell r="G60">
            <v>72207.181000000011</v>
          </cell>
          <cell r="H60">
            <v>24546.141000000003</v>
          </cell>
          <cell r="I60">
            <v>18668.97</v>
          </cell>
          <cell r="J60">
            <v>43215.111000000004</v>
          </cell>
          <cell r="K60">
            <v>17606.25</v>
          </cell>
          <cell r="L60">
            <v>60821.361000000004</v>
          </cell>
          <cell r="M60">
            <v>11385.82</v>
          </cell>
          <cell r="N60">
            <v>56837.17</v>
          </cell>
          <cell r="O60">
            <v>42480.89</v>
          </cell>
          <cell r="P60">
            <v>36630.53</v>
          </cell>
          <cell r="Q60">
            <v>27303.27</v>
          </cell>
          <cell r="S60">
            <v>73161.832999999999</v>
          </cell>
          <cell r="T60">
            <v>24546.141000000003</v>
          </cell>
          <cell r="U60">
            <v>18668.97</v>
          </cell>
          <cell r="V60">
            <v>43215.111000000004</v>
          </cell>
          <cell r="W60">
            <v>17606.215</v>
          </cell>
          <cell r="X60">
            <v>60821.326000000001</v>
          </cell>
          <cell r="Y60">
            <v>12340.507</v>
          </cell>
          <cell r="AA60">
            <v>11385.82</v>
          </cell>
          <cell r="AB60">
            <v>72207.181000000011</v>
          </cell>
          <cell r="AC60">
            <v>12340.507</v>
          </cell>
          <cell r="AD60">
            <v>73161.832999999999</v>
          </cell>
          <cell r="AE60">
            <v>954.65199999998731</v>
          </cell>
          <cell r="AF60">
            <v>1.3221011910158731E-2</v>
          </cell>
        </row>
        <row r="61">
          <cell r="B61" t="str">
            <v>7.8</v>
          </cell>
          <cell r="C61" t="str">
            <v xml:space="preserve">        Расходы на страхование</v>
          </cell>
          <cell r="D61" t="str">
            <v>тыс.руб</v>
          </cell>
          <cell r="E61">
            <v>33988</v>
          </cell>
          <cell r="F61">
            <v>24661</v>
          </cell>
          <cell r="G61">
            <v>13775.137999999999</v>
          </cell>
          <cell r="H61">
            <v>3139.6179999999995</v>
          </cell>
          <cell r="I61">
            <v>2965.6200000000003</v>
          </cell>
          <cell r="J61">
            <v>6105.2379999999994</v>
          </cell>
          <cell r="K61">
            <v>3834.7</v>
          </cell>
          <cell r="L61">
            <v>9939.9379999999983</v>
          </cell>
          <cell r="M61">
            <v>3835.2</v>
          </cell>
          <cell r="N61">
            <v>38206.713235000003</v>
          </cell>
          <cell r="O61">
            <v>51885.12630851</v>
          </cell>
          <cell r="P61">
            <v>55205.774392254643</v>
          </cell>
          <cell r="Q61">
            <v>0</v>
          </cell>
          <cell r="S61">
            <v>12627.031499999999</v>
          </cell>
          <cell r="T61">
            <v>3139.6179999999995</v>
          </cell>
          <cell r="U61">
            <v>2965.6200000000003</v>
          </cell>
          <cell r="V61">
            <v>6105.2379999999994</v>
          </cell>
          <cell r="W61">
            <v>3352.5920000000001</v>
          </cell>
          <cell r="X61">
            <v>9457.83</v>
          </cell>
          <cell r="Y61">
            <v>3169.2014999999997</v>
          </cell>
          <cell r="AA61">
            <v>3835.2</v>
          </cell>
          <cell r="AB61">
            <v>13775.137999999999</v>
          </cell>
          <cell r="AC61">
            <v>3169.2014999999997</v>
          </cell>
          <cell r="AD61">
            <v>12627.031499999999</v>
          </cell>
          <cell r="AE61">
            <v>-1148.1064999999999</v>
          </cell>
          <cell r="AF61">
            <v>-8.3346279362137787E-2</v>
          </cell>
        </row>
        <row r="62">
          <cell r="B62" t="str">
            <v>7.9</v>
          </cell>
          <cell r="C62" t="str">
            <v xml:space="preserve">        Налоги и сборы, относимые на с/с (за искл. ЕСН):</v>
          </cell>
          <cell r="D62" t="str">
            <v>тыс.руб</v>
          </cell>
          <cell r="E62">
            <v>18179</v>
          </cell>
          <cell r="F62">
            <v>18296</v>
          </cell>
          <cell r="G62">
            <v>13990.487999999999</v>
          </cell>
          <cell r="H62">
            <v>3555.1269999999995</v>
          </cell>
          <cell r="I62">
            <v>3649.0810000000006</v>
          </cell>
          <cell r="J62">
            <v>7204.2080000000005</v>
          </cell>
          <cell r="K62">
            <v>3434.89</v>
          </cell>
          <cell r="L62">
            <v>10639.098</v>
          </cell>
          <cell r="M62">
            <v>3351.39</v>
          </cell>
          <cell r="N62">
            <v>17437.985858999997</v>
          </cell>
          <cell r="O62">
            <v>18571.791650454004</v>
          </cell>
          <cell r="P62">
            <v>19700.819539689459</v>
          </cell>
          <cell r="Q62">
            <v>0</v>
          </cell>
          <cell r="S62">
            <v>14925.133320000001</v>
          </cell>
          <cell r="T62">
            <v>3555.1269999999995</v>
          </cell>
          <cell r="U62">
            <v>3649.0810000000006</v>
          </cell>
          <cell r="V62">
            <v>7204.2080000000005</v>
          </cell>
          <cell r="W62">
            <v>3732.4349999999999</v>
          </cell>
          <cell r="X62">
            <v>10936.643</v>
          </cell>
          <cell r="Y62">
            <v>3988.4903199999999</v>
          </cell>
          <cell r="AA62">
            <v>3351.39</v>
          </cell>
          <cell r="AB62">
            <v>13990.487999999999</v>
          </cell>
          <cell r="AC62">
            <v>3988.4903199999999</v>
          </cell>
          <cell r="AD62">
            <v>14925.133320000001</v>
          </cell>
          <cell r="AE62">
            <v>934.64532000000145</v>
          </cell>
          <cell r="AF62">
            <v>6.6805769748703656E-2</v>
          </cell>
        </row>
        <row r="63">
          <cell r="B63" t="str">
            <v>7.9.1</v>
          </cell>
          <cell r="C63" t="str">
            <v xml:space="preserve">         - водный налог</v>
          </cell>
          <cell r="D63" t="str">
            <v>тыс.руб</v>
          </cell>
          <cell r="E63">
            <v>6</v>
          </cell>
          <cell r="F63">
            <v>1</v>
          </cell>
          <cell r="G63">
            <v>4.74</v>
          </cell>
          <cell r="H63">
            <v>0</v>
          </cell>
          <cell r="I63">
            <v>1.24</v>
          </cell>
          <cell r="J63">
            <v>1.24</v>
          </cell>
          <cell r="K63">
            <v>1.75</v>
          </cell>
          <cell r="L63">
            <v>2.99</v>
          </cell>
          <cell r="M63">
            <v>1.75</v>
          </cell>
          <cell r="N63">
            <v>3.42828</v>
          </cell>
          <cell r="O63">
            <v>3.6511182</v>
          </cell>
          <cell r="P63">
            <v>3.8847897648000003</v>
          </cell>
          <cell r="Q63">
            <v>0</v>
          </cell>
          <cell r="S63">
            <v>3.496</v>
          </cell>
          <cell r="T63">
            <v>0</v>
          </cell>
          <cell r="U63">
            <v>1.24</v>
          </cell>
          <cell r="V63">
            <v>1.24</v>
          </cell>
          <cell r="W63">
            <v>1.0999999999999999</v>
          </cell>
          <cell r="X63">
            <v>2.34</v>
          </cell>
          <cell r="Y63">
            <v>1.1560000000000001</v>
          </cell>
          <cell r="AA63">
            <v>1.75</v>
          </cell>
          <cell r="AB63">
            <v>4.74</v>
          </cell>
          <cell r="AC63">
            <v>1.1560000000000001</v>
          </cell>
          <cell r="AD63">
            <v>3.496</v>
          </cell>
          <cell r="AE63">
            <v>-1.2440000000000002</v>
          </cell>
          <cell r="AF63">
            <v>-0.26244725738396629</v>
          </cell>
        </row>
        <row r="64">
          <cell r="B64" t="str">
            <v>7.9.2</v>
          </cell>
          <cell r="C64" t="str">
            <v xml:space="preserve">         - плата за землю</v>
          </cell>
          <cell r="D64" t="str">
            <v>тыс.руб</v>
          </cell>
          <cell r="E64">
            <v>8521</v>
          </cell>
          <cell r="F64">
            <v>8829</v>
          </cell>
          <cell r="G64">
            <v>4212.18</v>
          </cell>
          <cell r="H64">
            <v>1128.0999999999999</v>
          </cell>
          <cell r="I64">
            <v>1129.28</v>
          </cell>
          <cell r="J64">
            <v>2257.38</v>
          </cell>
          <cell r="K64">
            <v>977.4</v>
          </cell>
          <cell r="L64">
            <v>3234.78</v>
          </cell>
          <cell r="M64">
            <v>977.4</v>
          </cell>
          <cell r="N64">
            <v>7531.815705</v>
          </cell>
          <cell r="O64">
            <v>8021.5388655300003</v>
          </cell>
          <cell r="P64">
            <v>8534.9173529239215</v>
          </cell>
          <cell r="Q64">
            <v>0</v>
          </cell>
          <cell r="S64">
            <v>4388.9870000000001</v>
          </cell>
          <cell r="T64">
            <v>1128.0999999999999</v>
          </cell>
          <cell r="U64">
            <v>1129.28</v>
          </cell>
          <cell r="V64">
            <v>2257.38</v>
          </cell>
          <cell r="W64">
            <v>1128.9499999999998</v>
          </cell>
          <cell r="X64">
            <v>3386.33</v>
          </cell>
          <cell r="Y64">
            <v>1002.657</v>
          </cell>
          <cell r="AA64">
            <v>977.4</v>
          </cell>
          <cell r="AB64">
            <v>4212.18</v>
          </cell>
          <cell r="AC64">
            <v>1002.657</v>
          </cell>
          <cell r="AD64">
            <v>4388.9870000000001</v>
          </cell>
          <cell r="AE64">
            <v>176.80699999999979</v>
          </cell>
          <cell r="AF64">
            <v>4.1975176749331648E-2</v>
          </cell>
        </row>
        <row r="65">
          <cell r="B65" t="str">
            <v>7.9.3</v>
          </cell>
          <cell r="C65" t="str">
            <v xml:space="preserve">         - транспортный налог</v>
          </cell>
          <cell r="D65" t="str">
            <v>тыс.руб</v>
          </cell>
          <cell r="E65">
            <v>1838</v>
          </cell>
          <cell r="F65">
            <v>1730.6</v>
          </cell>
          <cell r="G65">
            <v>1718.98</v>
          </cell>
          <cell r="H65">
            <v>423.06999999999994</v>
          </cell>
          <cell r="I65">
            <v>426.43</v>
          </cell>
          <cell r="J65">
            <v>849.5</v>
          </cell>
          <cell r="K65">
            <v>434.74</v>
          </cell>
          <cell r="L65">
            <v>1284.24</v>
          </cell>
          <cell r="M65">
            <v>434.74</v>
          </cell>
          <cell r="N65">
            <v>2124.7138559999999</v>
          </cell>
          <cell r="O65">
            <v>2262.8570304960003</v>
          </cell>
          <cell r="P65">
            <v>2407.6798804477439</v>
          </cell>
          <cell r="Q65">
            <v>0</v>
          </cell>
          <cell r="S65">
            <v>1765.2339999999999</v>
          </cell>
          <cell r="T65">
            <v>423.06999999999994</v>
          </cell>
          <cell r="U65">
            <v>426.43</v>
          </cell>
          <cell r="V65">
            <v>849.5</v>
          </cell>
          <cell r="W65">
            <v>443.69200000000001</v>
          </cell>
          <cell r="X65">
            <v>1293.192</v>
          </cell>
          <cell r="Y65">
            <v>472.04200000000003</v>
          </cell>
          <cell r="AA65">
            <v>434.74</v>
          </cell>
          <cell r="AB65">
            <v>1718.98</v>
          </cell>
          <cell r="AC65">
            <v>472.04200000000003</v>
          </cell>
          <cell r="AD65">
            <v>1765.2339999999999</v>
          </cell>
          <cell r="AE65">
            <v>46.253999999999905</v>
          </cell>
          <cell r="AF65">
            <v>2.6907817426613401E-2</v>
          </cell>
        </row>
        <row r="66">
          <cell r="B66" t="str">
            <v>7.9.4</v>
          </cell>
          <cell r="C66" t="str">
            <v xml:space="preserve">         - налог на имущество</v>
          </cell>
          <cell r="D66" t="str">
            <v>тыс.руб</v>
          </cell>
          <cell r="E66">
            <v>7634</v>
          </cell>
          <cell r="F66">
            <v>7607</v>
          </cell>
          <cell r="G66">
            <v>7867.4380000000001</v>
          </cell>
          <cell r="H66">
            <v>1964.8679999999999</v>
          </cell>
          <cell r="I66">
            <v>2046.0700000000002</v>
          </cell>
          <cell r="J66">
            <v>4010.9380000000001</v>
          </cell>
          <cell r="K66">
            <v>1970</v>
          </cell>
          <cell r="L66">
            <v>5980.9380000000001</v>
          </cell>
          <cell r="M66">
            <v>1886.5</v>
          </cell>
          <cell r="N66">
            <v>7534.2890580000003</v>
          </cell>
          <cell r="O66">
            <v>8024.162643828</v>
          </cell>
          <cell r="P66">
            <v>8537.7090530329933</v>
          </cell>
          <cell r="Q66">
            <v>0</v>
          </cell>
          <cell r="S66">
            <v>8583.5519999999997</v>
          </cell>
          <cell r="T66">
            <v>1964.8679999999999</v>
          </cell>
          <cell r="U66">
            <v>2046.0700000000002</v>
          </cell>
          <cell r="V66">
            <v>4010.9380000000001</v>
          </cell>
          <cell r="W66">
            <v>2104.431</v>
          </cell>
          <cell r="X66">
            <v>6115.3690000000006</v>
          </cell>
          <cell r="Y66">
            <v>2468.183</v>
          </cell>
          <cell r="AA66">
            <v>1886.5</v>
          </cell>
          <cell r="AB66">
            <v>7867.4380000000001</v>
          </cell>
          <cell r="AC66">
            <v>2468.183</v>
          </cell>
          <cell r="AD66">
            <v>8583.5519999999997</v>
          </cell>
          <cell r="AE66">
            <v>716.11399999999958</v>
          </cell>
          <cell r="AF66">
            <v>9.1022515843149895E-2</v>
          </cell>
        </row>
        <row r="67">
          <cell r="B67" t="str">
            <v>7.9.5.</v>
          </cell>
          <cell r="C67" t="str">
            <v xml:space="preserve">         - экологические платежи</v>
          </cell>
          <cell r="D67" t="str">
            <v>тыс.руб</v>
          </cell>
          <cell r="E67">
            <v>128</v>
          </cell>
          <cell r="F67">
            <v>128.4</v>
          </cell>
          <cell r="G67">
            <v>85.15</v>
          </cell>
          <cell r="H67">
            <v>39.088999999999999</v>
          </cell>
          <cell r="I67">
            <v>46.061</v>
          </cell>
          <cell r="J67">
            <v>85.15</v>
          </cell>
          <cell r="K67">
            <v>0</v>
          </cell>
          <cell r="L67">
            <v>85.15</v>
          </cell>
          <cell r="M67">
            <v>0</v>
          </cell>
          <cell r="N67">
            <v>191.172</v>
          </cell>
          <cell r="O67">
            <v>203.59817999999999</v>
          </cell>
          <cell r="P67">
            <v>216.62846352</v>
          </cell>
          <cell r="Q67">
            <v>0</v>
          </cell>
          <cell r="S67">
            <v>183.86432000000002</v>
          </cell>
          <cell r="T67">
            <v>39.088999999999999</v>
          </cell>
          <cell r="U67">
            <v>46.061</v>
          </cell>
          <cell r="V67">
            <v>85.15</v>
          </cell>
          <cell r="W67">
            <v>54.262000000000008</v>
          </cell>
          <cell r="X67">
            <v>139.41200000000001</v>
          </cell>
          <cell r="Y67">
            <v>44.45232</v>
          </cell>
          <cell r="AA67">
            <v>0</v>
          </cell>
          <cell r="AB67">
            <v>85.15</v>
          </cell>
          <cell r="AC67">
            <v>44.45232</v>
          </cell>
          <cell r="AD67">
            <v>183.86432000000002</v>
          </cell>
          <cell r="AE67">
            <v>98.714320000000015</v>
          </cell>
          <cell r="AF67">
            <v>1.1592991192014093</v>
          </cell>
        </row>
        <row r="68">
          <cell r="B68" t="str">
            <v>7.9.6.</v>
          </cell>
          <cell r="C68" t="str">
            <v xml:space="preserve">         - прочие налоги, относимые на с/с </v>
          </cell>
          <cell r="D68" t="str">
            <v>тыс.руб</v>
          </cell>
          <cell r="E68">
            <v>52</v>
          </cell>
          <cell r="F68">
            <v>0</v>
          </cell>
          <cell r="G68">
            <v>102</v>
          </cell>
          <cell r="H68">
            <v>0</v>
          </cell>
          <cell r="I68">
            <v>0</v>
          </cell>
          <cell r="J68">
            <v>0</v>
          </cell>
          <cell r="K68">
            <v>51</v>
          </cell>
          <cell r="L68">
            <v>51</v>
          </cell>
          <cell r="M68">
            <v>51</v>
          </cell>
          <cell r="N68">
            <v>52.566960000000009</v>
          </cell>
          <cell r="O68">
            <v>55.983812400000005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51</v>
          </cell>
          <cell r="AB68">
            <v>102</v>
          </cell>
          <cell r="AC68">
            <v>0</v>
          </cell>
          <cell r="AD68">
            <v>0</v>
          </cell>
          <cell r="AE68">
            <v>-102</v>
          </cell>
          <cell r="AF68">
            <v>-1</v>
          </cell>
        </row>
        <row r="69">
          <cell r="B69" t="str">
            <v>7.10.</v>
          </cell>
          <cell r="C69" t="str">
            <v xml:space="preserve">        Расходы на инновации</v>
          </cell>
          <cell r="D69" t="str">
            <v>тыс.руб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 t="str">
            <v/>
          </cell>
        </row>
        <row r="70">
          <cell r="B70" t="str">
            <v>7.11.</v>
          </cell>
          <cell r="C70" t="str">
            <v xml:space="preserve">        Финансирование работ с участием НП ИНВЭЛ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644.16999999999996</v>
          </cell>
          <cell r="O70">
            <v>686.04104999999993</v>
          </cell>
          <cell r="P70">
            <v>729.94767719999993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 t="str">
            <v/>
          </cell>
        </row>
        <row r="71">
          <cell r="B71" t="str">
            <v>7.12.</v>
          </cell>
          <cell r="C71" t="str">
            <v>Затраты на экологию (кроме налогов и сборов)</v>
          </cell>
          <cell r="D71" t="str">
            <v>тыс.руб</v>
          </cell>
          <cell r="E71">
            <v>0</v>
          </cell>
          <cell r="F71">
            <v>11</v>
          </cell>
          <cell r="G71">
            <v>320.92899999999997</v>
          </cell>
          <cell r="H71">
            <v>69.179000000000002</v>
          </cell>
          <cell r="I71">
            <v>88.97</v>
          </cell>
          <cell r="J71">
            <v>158.149</v>
          </cell>
          <cell r="K71">
            <v>81.39</v>
          </cell>
          <cell r="L71">
            <v>239.53899999999999</v>
          </cell>
          <cell r="M71">
            <v>81.39</v>
          </cell>
          <cell r="N71">
            <v>137.51568</v>
          </cell>
          <cell r="O71">
            <v>146.45419920000001</v>
          </cell>
          <cell r="P71">
            <v>155.82726794880003</v>
          </cell>
          <cell r="Q71">
            <v>0</v>
          </cell>
          <cell r="S71">
            <v>517.55500000000006</v>
          </cell>
          <cell r="T71">
            <v>69.179000000000002</v>
          </cell>
          <cell r="U71">
            <v>88.97</v>
          </cell>
          <cell r="V71">
            <v>158.149</v>
          </cell>
          <cell r="W71">
            <v>93.16200000000002</v>
          </cell>
          <cell r="X71">
            <v>251.31100000000004</v>
          </cell>
          <cell r="Y71">
            <v>266.24399999999997</v>
          </cell>
          <cell r="AA71">
            <v>81.39</v>
          </cell>
          <cell r="AB71">
            <v>320.92899999999997</v>
          </cell>
          <cell r="AC71">
            <v>266.24399999999997</v>
          </cell>
          <cell r="AD71">
            <v>517.55500000000006</v>
          </cell>
          <cell r="AE71">
            <v>196.62600000000009</v>
          </cell>
          <cell r="AF71">
            <v>0.61267757042835058</v>
          </cell>
        </row>
        <row r="72">
          <cell r="B72" t="str">
            <v>7.13.</v>
          </cell>
          <cell r="C72" t="str">
            <v xml:space="preserve">        Другие расходы, относимые на себестоимость***</v>
          </cell>
          <cell r="D72" t="str">
            <v>тыс.руб</v>
          </cell>
          <cell r="E72">
            <v>6559</v>
          </cell>
          <cell r="F72">
            <v>7975.5</v>
          </cell>
          <cell r="G72">
            <v>16679.366999999998</v>
          </cell>
          <cell r="H72">
            <v>2549.9770000000003</v>
          </cell>
          <cell r="I72">
            <v>4119.97</v>
          </cell>
          <cell r="J72">
            <v>6669.9470000000001</v>
          </cell>
          <cell r="K72">
            <v>4372.2199999999993</v>
          </cell>
          <cell r="L72">
            <v>11042.166999999999</v>
          </cell>
          <cell r="M72">
            <v>5637.2</v>
          </cell>
          <cell r="N72">
            <v>10784.7</v>
          </cell>
          <cell r="O72">
            <v>11567.599999999999</v>
          </cell>
          <cell r="P72">
            <v>16576.504000000001</v>
          </cell>
          <cell r="Q72">
            <v>0</v>
          </cell>
          <cell r="S72">
            <v>10524.50662</v>
          </cell>
          <cell r="T72">
            <v>2549.9770000000003</v>
          </cell>
          <cell r="U72">
            <v>4119.97</v>
          </cell>
          <cell r="V72">
            <v>6669.9470000000001</v>
          </cell>
          <cell r="W72">
            <v>1963.9010000000001</v>
          </cell>
          <cell r="X72">
            <v>8633.848</v>
          </cell>
          <cell r="Y72">
            <v>1890.6586200000002</v>
          </cell>
          <cell r="AA72">
            <v>5637.2</v>
          </cell>
          <cell r="AB72">
            <v>16679.366999999998</v>
          </cell>
          <cell r="AC72">
            <v>1890.6586200000002</v>
          </cell>
          <cell r="AD72">
            <v>10524.50662</v>
          </cell>
          <cell r="AE72">
            <v>-6154.8603799999983</v>
          </cell>
          <cell r="AF72">
            <v>-0.36901042947253326</v>
          </cell>
        </row>
        <row r="73">
          <cell r="B73" t="str">
            <v>8.</v>
          </cell>
          <cell r="C73" t="str">
            <v>Из стр. I. Затраты на ремонт всего, в т.ч.</v>
          </cell>
          <cell r="D73" t="str">
            <v>тыс.руб</v>
          </cell>
          <cell r="E73">
            <v>58146</v>
          </cell>
          <cell r="F73">
            <v>75918</v>
          </cell>
          <cell r="G73">
            <v>96003.790000000008</v>
          </cell>
          <cell r="H73">
            <v>1903.9</v>
          </cell>
          <cell r="I73">
            <v>34271.89</v>
          </cell>
          <cell r="J73">
            <v>36175.79</v>
          </cell>
          <cell r="K73">
            <v>44075</v>
          </cell>
          <cell r="L73">
            <v>80250.790000000008</v>
          </cell>
          <cell r="M73">
            <v>15753</v>
          </cell>
          <cell r="N73">
            <v>106822.39999999999</v>
          </cell>
          <cell r="O73">
            <v>113765.20000000001</v>
          </cell>
          <cell r="P73">
            <v>121046.17280000001</v>
          </cell>
          <cell r="Q73">
            <v>20613.563599999998</v>
          </cell>
          <cell r="S73">
            <v>95965.448070000013</v>
          </cell>
          <cell r="T73">
            <v>1903.9</v>
          </cell>
          <cell r="U73">
            <v>34271.89</v>
          </cell>
          <cell r="V73">
            <v>36175.79</v>
          </cell>
          <cell r="W73">
            <v>38904.236000000004</v>
          </cell>
          <cell r="X73">
            <v>75080.026000000013</v>
          </cell>
          <cell r="Y73">
            <v>20885.422070000001</v>
          </cell>
          <cell r="AA73">
            <v>15753</v>
          </cell>
          <cell r="AB73">
            <v>96003.790000000008</v>
          </cell>
          <cell r="AC73">
            <v>20885.422070000001</v>
          </cell>
          <cell r="AD73">
            <v>95965.448070000013</v>
          </cell>
          <cell r="AE73">
            <v>-38.341929999995045</v>
          </cell>
          <cell r="AF73">
            <v>-3.9937933700320626E-4</v>
          </cell>
        </row>
        <row r="74">
          <cell r="B74" t="str">
            <v>8.1</v>
          </cell>
          <cell r="C74" t="str">
            <v>Хоз. способ</v>
          </cell>
          <cell r="D74" t="str">
            <v>тыс.руб</v>
          </cell>
          <cell r="E74">
            <v>51735</v>
          </cell>
          <cell r="F74">
            <v>63272</v>
          </cell>
          <cell r="G74">
            <v>68297.13</v>
          </cell>
          <cell r="H74">
            <v>1903.9</v>
          </cell>
          <cell r="I74">
            <v>26972.23</v>
          </cell>
          <cell r="J74">
            <v>28876.13</v>
          </cell>
          <cell r="K74">
            <v>28693</v>
          </cell>
          <cell r="L74">
            <v>57569.130000000005</v>
          </cell>
          <cell r="M74">
            <v>10728</v>
          </cell>
          <cell r="N74">
            <v>28098</v>
          </cell>
          <cell r="O74">
            <v>29783.9</v>
          </cell>
          <cell r="P74">
            <v>31690.069600000003</v>
          </cell>
          <cell r="Q74">
            <v>20613.563599999998</v>
          </cell>
          <cell r="S74">
            <v>68893.964070000002</v>
          </cell>
          <cell r="T74">
            <v>1903.9</v>
          </cell>
          <cell r="U74">
            <v>26972.23</v>
          </cell>
          <cell r="V74">
            <v>28876.13</v>
          </cell>
          <cell r="W74">
            <v>27256.899000000001</v>
          </cell>
          <cell r="X74">
            <v>56133.029000000002</v>
          </cell>
          <cell r="Y74">
            <v>12760.935070000003</v>
          </cell>
          <cell r="AA74">
            <v>10728</v>
          </cell>
          <cell r="AB74">
            <v>68297.13</v>
          </cell>
          <cell r="AC74">
            <v>12760.935070000003</v>
          </cell>
          <cell r="AD74">
            <v>68893.964070000002</v>
          </cell>
          <cell r="AE74">
            <v>596.83406999999715</v>
          </cell>
          <cell r="AF74">
            <v>8.7387869739181875E-3</v>
          </cell>
        </row>
        <row r="75">
          <cell r="B75" t="str">
            <v>8.1.1</v>
          </cell>
          <cell r="C75" t="str">
            <v xml:space="preserve">       ФОТ</v>
          </cell>
          <cell r="D75" t="str">
            <v>тыс.руб</v>
          </cell>
          <cell r="E75">
            <v>13089</v>
          </cell>
          <cell r="F75">
            <v>17435</v>
          </cell>
          <cell r="G75">
            <v>14034.44</v>
          </cell>
          <cell r="H75">
            <v>707.8</v>
          </cell>
          <cell r="I75">
            <v>5637.64</v>
          </cell>
          <cell r="J75">
            <v>6345.4400000000005</v>
          </cell>
          <cell r="K75">
            <v>6263</v>
          </cell>
          <cell r="L75">
            <v>12608.44</v>
          </cell>
          <cell r="M75">
            <v>1426</v>
          </cell>
          <cell r="N75">
            <v>8841</v>
          </cell>
          <cell r="O75">
            <v>9336</v>
          </cell>
          <cell r="P75">
            <v>9933.5040000000008</v>
          </cell>
          <cell r="Q75">
            <v>0</v>
          </cell>
          <cell r="S75">
            <v>15409.01368</v>
          </cell>
          <cell r="T75">
            <v>707.8</v>
          </cell>
          <cell r="U75">
            <v>5637.64</v>
          </cell>
          <cell r="V75">
            <v>6345.4400000000005</v>
          </cell>
          <cell r="W75">
            <v>6858.32</v>
          </cell>
          <cell r="X75">
            <v>13203.76</v>
          </cell>
          <cell r="Y75">
            <v>2205.2536799999998</v>
          </cell>
          <cell r="AA75">
            <v>1426</v>
          </cell>
          <cell r="AB75">
            <v>14034.44</v>
          </cell>
          <cell r="AC75">
            <v>2205.2536799999998</v>
          </cell>
          <cell r="AD75">
            <v>15409.01368</v>
          </cell>
          <cell r="AE75">
            <v>1374.5736799999995</v>
          </cell>
          <cell r="AF75">
            <v>9.794289476459335E-2</v>
          </cell>
        </row>
        <row r="76">
          <cell r="B76" t="str">
            <v>8.1.2</v>
          </cell>
          <cell r="C76" t="str">
            <v xml:space="preserve">       ЕСН</v>
          </cell>
          <cell r="D76" t="str">
            <v>тыс.руб</v>
          </cell>
          <cell r="E76">
            <v>3407</v>
          </cell>
          <cell r="F76">
            <v>4576</v>
          </cell>
          <cell r="G76">
            <v>3692.44</v>
          </cell>
          <cell r="H76">
            <v>181.9</v>
          </cell>
          <cell r="I76">
            <v>1479.54</v>
          </cell>
          <cell r="J76">
            <v>1661.44</v>
          </cell>
          <cell r="K76">
            <v>1653</v>
          </cell>
          <cell r="L76">
            <v>3314.44</v>
          </cell>
          <cell r="M76">
            <v>378</v>
          </cell>
          <cell r="N76">
            <v>2335</v>
          </cell>
          <cell r="O76">
            <v>2425.9</v>
          </cell>
          <cell r="P76">
            <v>2581.1576000000005</v>
          </cell>
          <cell r="Q76">
            <v>0</v>
          </cell>
          <cell r="S76">
            <v>4048.9925499999999</v>
          </cell>
          <cell r="T76">
            <v>181.9</v>
          </cell>
          <cell r="U76">
            <v>1479.54</v>
          </cell>
          <cell r="V76">
            <v>1661.44</v>
          </cell>
          <cell r="W76">
            <v>1806.98</v>
          </cell>
          <cell r="X76">
            <v>3468.42</v>
          </cell>
          <cell r="Y76">
            <v>580.57255000000009</v>
          </cell>
          <cell r="AA76">
            <v>378</v>
          </cell>
          <cell r="AB76">
            <v>3692.44</v>
          </cell>
          <cell r="AC76">
            <v>580.57255000000009</v>
          </cell>
          <cell r="AD76">
            <v>4048.9925499999999</v>
          </cell>
          <cell r="AE76">
            <v>356.55254999999988</v>
          </cell>
          <cell r="AF76">
            <v>9.65628554560128E-2</v>
          </cell>
        </row>
        <row r="77">
          <cell r="B77" t="str">
            <v>8.1.3</v>
          </cell>
          <cell r="C77" t="str">
            <v xml:space="preserve">       Сырье, материалы, запасные части</v>
          </cell>
          <cell r="D77" t="str">
            <v>тыс.руб</v>
          </cell>
          <cell r="E77">
            <v>35239</v>
          </cell>
          <cell r="F77">
            <v>41261</v>
          </cell>
          <cell r="G77">
            <v>50570.25</v>
          </cell>
          <cell r="H77">
            <v>1014.2</v>
          </cell>
          <cell r="I77">
            <v>19855.05</v>
          </cell>
          <cell r="J77">
            <v>20869.25</v>
          </cell>
          <cell r="K77">
            <v>20777</v>
          </cell>
          <cell r="L77">
            <v>41646.25</v>
          </cell>
          <cell r="M77">
            <v>8924</v>
          </cell>
          <cell r="N77">
            <v>16922</v>
          </cell>
          <cell r="O77">
            <v>18022</v>
          </cell>
          <cell r="P77">
            <v>19175.407999999999</v>
          </cell>
          <cell r="Q77">
            <v>20613.563599999998</v>
          </cell>
          <cell r="S77">
            <v>49435.957840000003</v>
          </cell>
          <cell r="T77">
            <v>1014.2</v>
          </cell>
          <cell r="U77">
            <v>19855.05</v>
          </cell>
          <cell r="V77">
            <v>20869.25</v>
          </cell>
          <cell r="W77">
            <v>18591.599000000002</v>
          </cell>
          <cell r="X77">
            <v>39460.849000000002</v>
          </cell>
          <cell r="Y77">
            <v>9975.1088400000026</v>
          </cell>
          <cell r="AA77">
            <v>8924</v>
          </cell>
          <cell r="AB77">
            <v>50570.25</v>
          </cell>
          <cell r="AC77">
            <v>9975.1088400000026</v>
          </cell>
          <cell r="AD77">
            <v>49435.957840000003</v>
          </cell>
          <cell r="AE77">
            <v>-1134.2921599999972</v>
          </cell>
          <cell r="AF77">
            <v>-2.2430028722420736E-2</v>
          </cell>
        </row>
        <row r="78">
          <cell r="B78" t="str">
            <v>8.1.4</v>
          </cell>
          <cell r="C78" t="str">
            <v xml:space="preserve">       Прочие затраты 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 t="str">
            <v/>
          </cell>
        </row>
        <row r="79">
          <cell r="B79" t="str">
            <v>8.2</v>
          </cell>
          <cell r="C79" t="str">
            <v xml:space="preserve">Услуги сторонних ремонтных организаций </v>
          </cell>
          <cell r="D79" t="str">
            <v>тыс.руб</v>
          </cell>
          <cell r="E79">
            <v>6411</v>
          </cell>
          <cell r="F79">
            <v>12646</v>
          </cell>
          <cell r="G79">
            <v>27706.66</v>
          </cell>
          <cell r="H79">
            <v>0</v>
          </cell>
          <cell r="I79">
            <v>7299.66</v>
          </cell>
          <cell r="J79">
            <v>7299.66</v>
          </cell>
          <cell r="K79">
            <v>15382</v>
          </cell>
          <cell r="L79">
            <v>22681.66</v>
          </cell>
          <cell r="M79">
            <v>5025</v>
          </cell>
          <cell r="N79">
            <v>78724.399999999994</v>
          </cell>
          <cell r="O79">
            <v>83981.3</v>
          </cell>
          <cell r="P79">
            <v>89356.103200000012</v>
          </cell>
          <cell r="Q79">
            <v>0</v>
          </cell>
          <cell r="S79">
            <v>27071.484000000004</v>
          </cell>
          <cell r="T79">
            <v>0</v>
          </cell>
          <cell r="U79">
            <v>7299.66</v>
          </cell>
          <cell r="V79">
            <v>7299.66</v>
          </cell>
          <cell r="W79">
            <v>11647.337000000001</v>
          </cell>
          <cell r="X79">
            <v>18946.997000000003</v>
          </cell>
          <cell r="Y79">
            <v>8124.4869999999992</v>
          </cell>
          <cell r="AA79">
            <v>5025</v>
          </cell>
          <cell r="AB79">
            <v>27706.66</v>
          </cell>
          <cell r="AC79">
            <v>8124.4869999999992</v>
          </cell>
          <cell r="AD79">
            <v>27071.484000000004</v>
          </cell>
          <cell r="AE79">
            <v>-635.17599999999584</v>
          </cell>
          <cell r="AF79">
            <v>-2.2925029577725926E-2</v>
          </cell>
        </row>
        <row r="80">
          <cell r="B80" t="str">
            <v>8.3</v>
          </cell>
          <cell r="C80" t="str">
            <v>Стоимость давальческих материалов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B81">
            <v>8.4</v>
          </cell>
          <cell r="C81" t="str">
            <v>Отчисления в ремонтный фонд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/>
          </cell>
        </row>
        <row r="82">
          <cell r="C82" t="str">
            <v>Пояснения:</v>
          </cell>
        </row>
        <row r="83">
          <cell r="C83" t="str">
            <v xml:space="preserve">А) Приводится сводная таблица затрат и таблицы по каждому виду основной продукции и услуг (электроэнергия, теплоэнергия, сетевые услуги), а также по прочей продукции основной деятельности и непрофильной </v>
          </cell>
        </row>
        <row r="84">
          <cell r="C84" t="str">
            <v>Б) Другие расходы, относимые к прочим, прочие работы и услуги  в составе себестоимости, а также арендная плата по арендодателям приводятся в постатейной расшифровке в дополнительных таблицах</v>
          </cell>
        </row>
        <row r="85">
          <cell r="C85" t="str">
            <v>В) Раздел "Эксплуатационные расходы" заполняется только в сводной таблице. Эксплуатационные расходы - затраты на производство и реализацию продукции за исключением амортизации, платы за услуги ЕЭС, единого социального налога, водного налога, других налого</v>
          </cell>
        </row>
        <row r="86">
          <cell r="B86" t="str">
            <v xml:space="preserve">                                                                  6. Смета затрат на производство и реализацию продукции (услуг)
                                                                   от обычной деятельности по основной продукции (услугам) *(П</v>
          </cell>
          <cell r="S86" t="str">
            <v>6. Смета затрат на производство и реализацию продукции (услуг). Выполнение</v>
          </cell>
        </row>
        <row r="87">
          <cell r="B87" t="str">
            <v>№ п/п</v>
          </cell>
          <cell r="C87" t="str">
            <v>Наименование</v>
          </cell>
          <cell r="D87" t="str">
            <v>Единицы измерения</v>
          </cell>
          <cell r="E87" t="str">
            <v xml:space="preserve"> 2007г. Факт</v>
          </cell>
          <cell r="F87" t="str">
            <v xml:space="preserve"> 2008г. Факт</v>
          </cell>
          <cell r="G87" t="str">
            <v xml:space="preserve"> 2009г. План</v>
          </cell>
          <cell r="H87" t="str">
            <v>В том числе по кварталам</v>
          </cell>
          <cell r="N87" t="str">
            <v xml:space="preserve"> 2010г. Прогноз</v>
          </cell>
          <cell r="O87" t="str">
            <v xml:space="preserve"> 2011г. Прогноз</v>
          </cell>
          <cell r="P87" t="str">
            <v xml:space="preserve"> 2012г. Прогноз</v>
          </cell>
          <cell r="Q87" t="str">
            <v xml:space="preserve"> 2013г. Прогноз</v>
          </cell>
          <cell r="S87" t="str">
            <v xml:space="preserve"> 2009г. Факт</v>
          </cell>
          <cell r="T87" t="str">
            <v>В том числе по кварталам</v>
          </cell>
          <cell r="AA87" t="str">
            <v>План отчётного периода</v>
          </cell>
          <cell r="AC87" t="str">
            <v>Факт за отчётный период</v>
          </cell>
          <cell r="AE87" t="str">
            <v>Отклонение факта от плана за год.</v>
          </cell>
        </row>
        <row r="88">
          <cell r="H88" t="str">
            <v>1 кв.</v>
          </cell>
          <cell r="I88" t="str">
            <v>2 кв.</v>
          </cell>
          <cell r="J88" t="str">
            <v>6 мес.</v>
          </cell>
          <cell r="K88" t="str">
            <v>3 кв.</v>
          </cell>
          <cell r="L88" t="str">
            <v>9 мес.</v>
          </cell>
          <cell r="M88" t="str">
            <v>4 кв.</v>
          </cell>
          <cell r="T88" t="str">
            <v>1 кв.</v>
          </cell>
          <cell r="U88" t="str">
            <v>2 кв.</v>
          </cell>
          <cell r="V88" t="str">
            <v>6 мес.</v>
          </cell>
          <cell r="W88" t="str">
            <v>3 кв.</v>
          </cell>
          <cell r="X88" t="str">
            <v>9 мес.</v>
          </cell>
          <cell r="Y88" t="str">
            <v>4 кв.</v>
          </cell>
          <cell r="AA88" t="str">
            <v>4 квартал</v>
          </cell>
          <cell r="AB88" t="str">
            <v>С начала года</v>
          </cell>
          <cell r="AC88" t="str">
            <v>4 квартал</v>
          </cell>
          <cell r="AD88" t="str">
            <v>С начала года</v>
          </cell>
          <cell r="AE88" t="str">
            <v>Абсолютное</v>
          </cell>
          <cell r="AF88" t="str">
            <v>Относительное</v>
          </cell>
        </row>
        <row r="89">
          <cell r="B89">
            <v>1</v>
          </cell>
          <cell r="C89">
            <v>2</v>
          </cell>
          <cell r="D89">
            <v>3</v>
          </cell>
          <cell r="E89">
            <v>4</v>
          </cell>
          <cell r="F89">
            <v>5</v>
          </cell>
          <cell r="G89">
            <v>6</v>
          </cell>
          <cell r="H89">
            <v>7</v>
          </cell>
          <cell r="I89">
            <v>8</v>
          </cell>
          <cell r="J89">
            <v>9</v>
          </cell>
          <cell r="K89">
            <v>10</v>
          </cell>
          <cell r="L89">
            <v>11</v>
          </cell>
          <cell r="M89">
            <v>12</v>
          </cell>
          <cell r="N89">
            <v>13</v>
          </cell>
          <cell r="O89">
            <v>14</v>
          </cell>
          <cell r="P89">
            <v>15</v>
          </cell>
          <cell r="Q89">
            <v>16</v>
          </cell>
          <cell r="S89">
            <v>17</v>
          </cell>
          <cell r="T89">
            <v>18</v>
          </cell>
          <cell r="U89">
            <v>19</v>
          </cell>
          <cell r="V89">
            <v>20</v>
          </cell>
          <cell r="W89">
            <v>21</v>
          </cell>
          <cell r="X89">
            <v>22</v>
          </cell>
          <cell r="Y89">
            <v>23</v>
          </cell>
          <cell r="AA89">
            <v>24</v>
          </cell>
          <cell r="AB89">
            <v>25</v>
          </cell>
          <cell r="AC89">
            <v>26</v>
          </cell>
          <cell r="AD89">
            <v>27</v>
          </cell>
          <cell r="AE89">
            <v>28</v>
          </cell>
          <cell r="AF89">
            <v>29</v>
          </cell>
        </row>
        <row r="90">
          <cell r="B90" t="str">
            <v xml:space="preserve"> ** Расшифровка стр. 7.4.12 "Прочие работы и услуги сторонних организаций", если больше 5% от суммы прочих работ и услуг сторонних организаций (из стр. 7.4)</v>
          </cell>
        </row>
        <row r="91">
          <cell r="B91" t="str">
            <v>1</v>
          </cell>
          <cell r="C91" t="str">
            <v>Услуги ОАО "КорСсис" (услуги сервисов)</v>
          </cell>
          <cell r="D91" t="str">
            <v>тыс.руб</v>
          </cell>
          <cell r="E91">
            <v>54419</v>
          </cell>
          <cell r="F91">
            <v>84921.3</v>
          </cell>
          <cell r="G91">
            <v>81880.800000000003</v>
          </cell>
          <cell r="H91">
            <v>21248</v>
          </cell>
          <cell r="I91">
            <v>19484</v>
          </cell>
          <cell r="J91">
            <v>40732</v>
          </cell>
          <cell r="K91">
            <v>20356.3</v>
          </cell>
          <cell r="L91">
            <v>61088.3</v>
          </cell>
          <cell r="M91">
            <v>20792.5</v>
          </cell>
          <cell r="N91">
            <v>4006.5165600000005</v>
          </cell>
          <cell r="O91">
            <v>4266.9401364000005</v>
          </cell>
          <cell r="P91">
            <v>4540.0243051296011</v>
          </cell>
          <cell r="S91">
            <v>82039.199999999997</v>
          </cell>
          <cell r="T91">
            <v>21248</v>
          </cell>
          <cell r="U91">
            <v>19484</v>
          </cell>
          <cell r="V91">
            <v>40732</v>
          </cell>
          <cell r="W91">
            <v>20416.7</v>
          </cell>
          <cell r="X91">
            <v>61148.7</v>
          </cell>
          <cell r="Y91">
            <v>20890.5</v>
          </cell>
          <cell r="AA91">
            <v>20792.5</v>
          </cell>
          <cell r="AB91">
            <v>81880.800000000003</v>
          </cell>
          <cell r="AC91">
            <v>20890.5</v>
          </cell>
          <cell r="AD91">
            <v>82039.199999999997</v>
          </cell>
          <cell r="AE91">
            <v>158.39999999999418</v>
          </cell>
          <cell r="AF91">
            <v>1.9345194477825593E-3</v>
          </cell>
        </row>
        <row r="92">
          <cell r="B92">
            <v>2</v>
          </cell>
          <cell r="C92" t="str">
            <v>Информационные услуги</v>
          </cell>
          <cell r="D92" t="str">
            <v>тыс.руб</v>
          </cell>
          <cell r="E92">
            <v>1099</v>
          </cell>
          <cell r="F92">
            <v>780</v>
          </cell>
          <cell r="G92">
            <v>1014.3199</v>
          </cell>
          <cell r="H92">
            <v>211.53399999999999</v>
          </cell>
          <cell r="I92">
            <v>302.78590000000003</v>
          </cell>
          <cell r="J92">
            <v>514.31989999999996</v>
          </cell>
          <cell r="K92">
            <v>250</v>
          </cell>
          <cell r="L92">
            <v>764.31989999999996</v>
          </cell>
          <cell r="M92">
            <v>250</v>
          </cell>
          <cell r="N92">
            <v>0</v>
          </cell>
          <cell r="O92">
            <v>0</v>
          </cell>
          <cell r="P92">
            <v>0</v>
          </cell>
          <cell r="S92">
            <v>1060.9198999999999</v>
          </cell>
          <cell r="T92">
            <v>211.53399999999999</v>
          </cell>
          <cell r="U92">
            <v>302.78590000000003</v>
          </cell>
          <cell r="V92">
            <v>514.31989999999996</v>
          </cell>
          <cell r="W92">
            <v>324.60000000000002</v>
          </cell>
          <cell r="X92">
            <v>838.91989999999998</v>
          </cell>
          <cell r="Y92">
            <v>222</v>
          </cell>
          <cell r="AA92">
            <v>250</v>
          </cell>
          <cell r="AB92">
            <v>1014.3199</v>
          </cell>
          <cell r="AC92">
            <v>222</v>
          </cell>
          <cell r="AD92">
            <v>1060.9198999999999</v>
          </cell>
          <cell r="AE92">
            <v>46.599999999999909</v>
          </cell>
          <cell r="AF92">
            <v>4.5942113528483382E-2</v>
          </cell>
        </row>
        <row r="93">
          <cell r="B93">
            <v>3</v>
          </cell>
          <cell r="C93" t="str">
            <v>Затраты на гос. Регистрацию прав землепользования и проведение инвентаризации зем. участков</v>
          </cell>
          <cell r="D93" t="str">
            <v>тыс.руб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26.283480000000004</v>
          </cell>
          <cell r="O93">
            <v>27.991906200000003</v>
          </cell>
          <cell r="P93">
            <v>29.783388196800004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F93" t="str">
            <v/>
          </cell>
        </row>
        <row r="94">
          <cell r="B94">
            <v>4</v>
          </cell>
          <cell r="C94" t="str">
            <v>Затраты на внедрение системы менеджмента качества (СМК)</v>
          </cell>
          <cell r="D94" t="str">
            <v>тыс.руб</v>
          </cell>
          <cell r="E94">
            <v>0</v>
          </cell>
          <cell r="F94">
            <v>0</v>
          </cell>
          <cell r="G94">
            <v>175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175</v>
          </cell>
          <cell r="N94">
            <v>17.141400000000001</v>
          </cell>
          <cell r="O94">
            <v>18.255590999999999</v>
          </cell>
          <cell r="P94">
            <v>19.423948824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AA94">
            <v>175</v>
          </cell>
          <cell r="AB94">
            <v>175</v>
          </cell>
          <cell r="AD94">
            <v>0</v>
          </cell>
          <cell r="AE94">
            <v>-175</v>
          </cell>
          <cell r="AF94">
            <v>-1</v>
          </cell>
        </row>
        <row r="95">
          <cell r="B95">
            <v>5</v>
          </cell>
          <cell r="C95" t="str">
            <v xml:space="preserve">Услуги ЦОК 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29.711760000000002</v>
          </cell>
          <cell r="O95">
            <v>31.643024400000002</v>
          </cell>
          <cell r="P95">
            <v>33.668177961600001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 t="str">
            <v/>
          </cell>
        </row>
        <row r="96">
          <cell r="B96">
            <v>6</v>
          </cell>
          <cell r="C96" t="str">
            <v>Межевание зем.участков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436.53432000000004</v>
          </cell>
          <cell r="O96">
            <v>464.90905079999999</v>
          </cell>
          <cell r="P96">
            <v>494.6632300512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>
            <v>7</v>
          </cell>
          <cell r="C97" t="str">
            <v>Расходы на сертификацию электроэнергии, инспекционный контроль качества э/э</v>
          </cell>
          <cell r="D97" t="str">
            <v>тыс.руб</v>
          </cell>
          <cell r="E97">
            <v>289</v>
          </cell>
          <cell r="F97">
            <v>201</v>
          </cell>
          <cell r="G97">
            <v>199.44400000000002</v>
          </cell>
          <cell r="H97">
            <v>49.594000000000001</v>
          </cell>
          <cell r="I97">
            <v>49.85</v>
          </cell>
          <cell r="J97">
            <v>99.444000000000003</v>
          </cell>
          <cell r="K97">
            <v>50</v>
          </cell>
          <cell r="L97">
            <v>149.44400000000002</v>
          </cell>
          <cell r="M97">
            <v>50</v>
          </cell>
          <cell r="N97">
            <v>107.41944000000002</v>
          </cell>
          <cell r="O97">
            <v>114.40170360000002</v>
          </cell>
          <cell r="P97">
            <v>121.72341263040002</v>
          </cell>
          <cell r="S97">
            <v>197.74400000000003</v>
          </cell>
          <cell r="T97">
            <v>49.594000000000001</v>
          </cell>
          <cell r="U97">
            <v>49.85</v>
          </cell>
          <cell r="V97">
            <v>99.444000000000003</v>
          </cell>
          <cell r="W97">
            <v>50.1</v>
          </cell>
          <cell r="X97">
            <v>149.54400000000001</v>
          </cell>
          <cell r="Y97">
            <v>48.2</v>
          </cell>
          <cell r="AA97">
            <v>50</v>
          </cell>
          <cell r="AB97">
            <v>199.44400000000002</v>
          </cell>
          <cell r="AC97">
            <v>48.2</v>
          </cell>
          <cell r="AD97">
            <v>197.74400000000003</v>
          </cell>
          <cell r="AE97">
            <v>-1.6999999999999886</v>
          </cell>
          <cell r="AF97">
            <v>-8.5236958745311397E-3</v>
          </cell>
        </row>
        <row r="98">
          <cell r="B98">
            <v>8</v>
          </cell>
          <cell r="C98" t="str">
            <v>Уборка помещений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539.38272000000006</v>
          </cell>
          <cell r="O98">
            <v>574.44259680000005</v>
          </cell>
          <cell r="P98">
            <v>611.2069229952001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AB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>
            <v>9</v>
          </cell>
          <cell r="C99" t="str">
            <v>услуги по организациий коммуникаций с клиентами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429.67776000000009</v>
          </cell>
          <cell r="O99">
            <v>457.60681440000008</v>
          </cell>
          <cell r="P99">
            <v>486.89365052160008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B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>
            <v>10</v>
          </cell>
          <cell r="C100" t="str">
            <v>затраты на охрану труда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>
            <v>11</v>
          </cell>
          <cell r="C101" t="str">
            <v>услуги ООО "115"</v>
          </cell>
          <cell r="D101" t="str">
            <v>тыс.руб</v>
          </cell>
          <cell r="E101">
            <v>0</v>
          </cell>
          <cell r="F101">
            <v>0</v>
          </cell>
          <cell r="G101">
            <v>1489.2</v>
          </cell>
          <cell r="H101">
            <v>1489.2</v>
          </cell>
          <cell r="I101">
            <v>0</v>
          </cell>
          <cell r="J101">
            <v>1489.2</v>
          </cell>
          <cell r="K101">
            <v>0</v>
          </cell>
          <cell r="L101">
            <v>1489.2</v>
          </cell>
          <cell r="N101">
            <v>1223.8959600000001</v>
          </cell>
          <cell r="O101">
            <v>1303.4491974</v>
          </cell>
          <cell r="P101">
            <v>1386.8699460336002</v>
          </cell>
          <cell r="S101">
            <v>1489.2</v>
          </cell>
          <cell r="T101">
            <v>1489.2</v>
          </cell>
          <cell r="U101">
            <v>0</v>
          </cell>
          <cell r="V101">
            <v>1489.2</v>
          </cell>
          <cell r="W101">
            <v>0</v>
          </cell>
          <cell r="X101">
            <v>1489.2</v>
          </cell>
          <cell r="AB101">
            <v>1489.2</v>
          </cell>
          <cell r="AD101">
            <v>1489.2</v>
          </cell>
          <cell r="AE101">
            <v>0</v>
          </cell>
          <cell r="AF101">
            <v>0</v>
          </cell>
        </row>
        <row r="102">
          <cell r="B102">
            <v>12</v>
          </cell>
          <cell r="C102" t="str">
            <v>Медицинские услуги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B102">
            <v>0</v>
          </cell>
          <cell r="AD102">
            <v>0</v>
          </cell>
          <cell r="AE102">
            <v>0</v>
          </cell>
          <cell r="AF102" t="str">
            <v/>
          </cell>
        </row>
        <row r="103">
          <cell r="B103">
            <v>13</v>
          </cell>
          <cell r="C103" t="str">
            <v>Услуги по ТО автомобилей</v>
          </cell>
          <cell r="D103" t="str">
            <v>тыс.руб</v>
          </cell>
          <cell r="E103">
            <v>4495</v>
          </cell>
          <cell r="F103">
            <v>6407</v>
          </cell>
          <cell r="G103">
            <v>6117.6469998999992</v>
          </cell>
          <cell r="H103">
            <v>1074.83</v>
          </cell>
          <cell r="I103">
            <v>2119.2569998999998</v>
          </cell>
          <cell r="J103">
            <v>3194.0869998999997</v>
          </cell>
          <cell r="K103">
            <v>1450.83</v>
          </cell>
          <cell r="L103">
            <v>4644.9169998999996</v>
          </cell>
          <cell r="M103">
            <v>1472.7299999999998</v>
          </cell>
          <cell r="N103">
            <v>914.20800000000008</v>
          </cell>
          <cell r="O103">
            <v>973.63152000000002</v>
          </cell>
          <cell r="P103">
            <v>1035.94393728</v>
          </cell>
          <cell r="S103">
            <v>5335.4869999000002</v>
          </cell>
          <cell r="T103">
            <v>1074.83</v>
          </cell>
          <cell r="U103">
            <v>2119.2569998999998</v>
          </cell>
          <cell r="V103">
            <v>3194.0869998999997</v>
          </cell>
          <cell r="W103">
            <v>1874.8</v>
          </cell>
          <cell r="X103">
            <v>5068.8869998999999</v>
          </cell>
          <cell r="Y103">
            <v>266.60000000000002</v>
          </cell>
          <cell r="AA103">
            <v>1472.7299999999998</v>
          </cell>
          <cell r="AB103">
            <v>6117.6469998999992</v>
          </cell>
          <cell r="AC103">
            <v>266.60000000000002</v>
          </cell>
          <cell r="AD103">
            <v>5335.4869999000002</v>
          </cell>
          <cell r="AE103">
            <v>-782.15999999999894</v>
          </cell>
          <cell r="AF103">
            <v>-0.12785307815452318</v>
          </cell>
        </row>
        <row r="104">
          <cell r="B104">
            <v>14</v>
          </cell>
          <cell r="C104" t="str">
            <v>Услуги здравоохранения</v>
          </cell>
          <cell r="D104" t="str">
            <v>тыс.руб</v>
          </cell>
          <cell r="E104">
            <v>1266</v>
          </cell>
          <cell r="F104">
            <v>1911</v>
          </cell>
          <cell r="G104">
            <v>2820.0239999999999</v>
          </cell>
          <cell r="H104">
            <v>442.11500000000001</v>
          </cell>
          <cell r="I104">
            <v>475.30899999999997</v>
          </cell>
          <cell r="J104">
            <v>917.42399999999998</v>
          </cell>
          <cell r="K104">
            <v>994</v>
          </cell>
          <cell r="L104">
            <v>1911.424</v>
          </cell>
          <cell r="M104">
            <v>908.6</v>
          </cell>
          <cell r="N104">
            <v>3600</v>
          </cell>
          <cell r="O104">
            <v>0</v>
          </cell>
          <cell r="P104">
            <v>0</v>
          </cell>
          <cell r="S104">
            <v>1919.2239999999999</v>
          </cell>
          <cell r="T104">
            <v>442.11500000000001</v>
          </cell>
          <cell r="U104">
            <v>475.30899999999997</v>
          </cell>
          <cell r="V104">
            <v>917.42399999999998</v>
          </cell>
          <cell r="W104">
            <v>503.5</v>
          </cell>
          <cell r="X104">
            <v>1420.924</v>
          </cell>
          <cell r="Y104">
            <v>498.3</v>
          </cell>
          <cell r="AA104">
            <v>908.6</v>
          </cell>
          <cell r="AB104">
            <v>2820.0239999999999</v>
          </cell>
          <cell r="AC104">
            <v>498.3</v>
          </cell>
          <cell r="AD104">
            <v>1919.2239999999999</v>
          </cell>
          <cell r="AE104">
            <v>-900.8</v>
          </cell>
          <cell r="AF104">
            <v>-0.31942990556108741</v>
          </cell>
        </row>
        <row r="105">
          <cell r="B105">
            <v>15</v>
          </cell>
          <cell r="C105" t="str">
            <v>Прочие</v>
          </cell>
          <cell r="D105" t="str">
            <v>тыс.руб</v>
          </cell>
          <cell r="E105">
            <v>2593</v>
          </cell>
          <cell r="F105">
            <v>6724.7</v>
          </cell>
          <cell r="G105">
            <v>4311.17</v>
          </cell>
          <cell r="H105">
            <v>391.21000000000004</v>
          </cell>
          <cell r="I105">
            <v>1308.9600000000003</v>
          </cell>
          <cell r="J105">
            <v>1700.1700000000003</v>
          </cell>
          <cell r="K105">
            <v>1291.8</v>
          </cell>
          <cell r="L105">
            <v>2991.9700000000003</v>
          </cell>
          <cell r="M105">
            <v>1319.2</v>
          </cell>
          <cell r="N105">
            <v>111571.5</v>
          </cell>
          <cell r="O105">
            <v>133447.20000000001</v>
          </cell>
          <cell r="P105">
            <v>141987.82080000002</v>
          </cell>
          <cell r="S105">
            <v>3103.9300000000003</v>
          </cell>
          <cell r="T105">
            <v>391.24</v>
          </cell>
          <cell r="U105">
            <v>1308.3900000000001</v>
          </cell>
          <cell r="V105">
            <v>1699.63</v>
          </cell>
          <cell r="W105">
            <v>760.1</v>
          </cell>
          <cell r="X105">
            <v>2459.73</v>
          </cell>
          <cell r="Y105">
            <v>644.20000000000005</v>
          </cell>
          <cell r="AA105">
            <v>1319.2</v>
          </cell>
          <cell r="AB105">
            <v>4311.17</v>
          </cell>
          <cell r="AC105">
            <v>644.20000000000005</v>
          </cell>
          <cell r="AD105">
            <v>3103.9300000000003</v>
          </cell>
          <cell r="AE105">
            <v>-1207.2399999999998</v>
          </cell>
          <cell r="AF105">
            <v>-0.28002607180881289</v>
          </cell>
        </row>
        <row r="106">
          <cell r="B106" t="str">
            <v xml:space="preserve"> ** Расшифровка строки 7.6 "Арендная плата по направлениям (арендодателям)"</v>
          </cell>
        </row>
        <row r="107">
          <cell r="B107" t="str">
            <v>1</v>
          </cell>
          <cell r="C107" t="str">
            <v>Движимое имущество</v>
          </cell>
          <cell r="D107" t="str">
            <v>тыс.руб</v>
          </cell>
          <cell r="E107">
            <v>0</v>
          </cell>
          <cell r="F107">
            <v>0</v>
          </cell>
          <cell r="G107">
            <v>11.488</v>
          </cell>
          <cell r="H107">
            <v>2.8729999999999993</v>
          </cell>
          <cell r="I107">
            <v>2.875</v>
          </cell>
          <cell r="J107">
            <v>5.7479999999999993</v>
          </cell>
          <cell r="K107">
            <v>2.87</v>
          </cell>
          <cell r="L107">
            <v>8.6179999999999986</v>
          </cell>
          <cell r="M107">
            <v>2.87</v>
          </cell>
          <cell r="P107">
            <v>0</v>
          </cell>
          <cell r="S107">
            <v>48.826000000000001</v>
          </cell>
          <cell r="T107">
            <v>2.8729999999999993</v>
          </cell>
          <cell r="U107">
            <v>2.875</v>
          </cell>
          <cell r="V107">
            <v>5.7479999999999993</v>
          </cell>
          <cell r="W107">
            <v>2.8780000000000001</v>
          </cell>
          <cell r="X107">
            <v>8.6259999999999994</v>
          </cell>
          <cell r="Y107">
            <v>40.200000000000003</v>
          </cell>
          <cell r="AA107">
            <v>2.87</v>
          </cell>
          <cell r="AB107">
            <v>11.488</v>
          </cell>
          <cell r="AC107">
            <v>40.200000000000003</v>
          </cell>
          <cell r="AD107">
            <v>48.826000000000001</v>
          </cell>
          <cell r="AE107">
            <v>37.338000000000001</v>
          </cell>
          <cell r="AF107">
            <v>3.2501740947075213</v>
          </cell>
        </row>
        <row r="108">
          <cell r="B108" t="str">
            <v>2</v>
          </cell>
          <cell r="C108" t="str">
            <v>Недвижимое имущество</v>
          </cell>
          <cell r="D108" t="str">
            <v>тыс.руб</v>
          </cell>
          <cell r="E108">
            <v>0</v>
          </cell>
          <cell r="F108">
            <v>0</v>
          </cell>
          <cell r="G108">
            <v>2288.1750000000002</v>
          </cell>
          <cell r="H108">
            <v>525.08600000000001</v>
          </cell>
          <cell r="I108">
            <v>559.08899999999994</v>
          </cell>
          <cell r="J108">
            <v>1084.175</v>
          </cell>
          <cell r="K108">
            <v>602</v>
          </cell>
          <cell r="L108">
            <v>1686.175</v>
          </cell>
          <cell r="M108">
            <v>602</v>
          </cell>
          <cell r="P108">
            <v>0</v>
          </cell>
          <cell r="S108">
            <v>1897.3329999999999</v>
          </cell>
          <cell r="T108">
            <v>525.08600000000001</v>
          </cell>
          <cell r="U108">
            <v>559.08899999999994</v>
          </cell>
          <cell r="V108">
            <v>1084.175</v>
          </cell>
          <cell r="W108">
            <v>485.45799999999997</v>
          </cell>
          <cell r="X108">
            <v>1569.6329999999998</v>
          </cell>
          <cell r="Y108">
            <v>327.7</v>
          </cell>
          <cell r="AA108">
            <v>602</v>
          </cell>
          <cell r="AB108">
            <v>2288.1750000000002</v>
          </cell>
          <cell r="AC108">
            <v>327.7</v>
          </cell>
          <cell r="AD108">
            <v>1897.3329999999999</v>
          </cell>
          <cell r="AE108">
            <v>-390.84200000000033</v>
          </cell>
          <cell r="AF108">
            <v>-0.1708094879106713</v>
          </cell>
        </row>
        <row r="109">
          <cell r="B109" t="str">
            <v>3</v>
          </cell>
          <cell r="C109" t="str">
            <v>Аренда земли</v>
          </cell>
          <cell r="D109" t="str">
            <v>тыс.руб</v>
          </cell>
          <cell r="E109">
            <v>0</v>
          </cell>
          <cell r="F109">
            <v>0</v>
          </cell>
          <cell r="G109">
            <v>10548.075000000001</v>
          </cell>
          <cell r="H109">
            <v>1734.6819999999998</v>
          </cell>
          <cell r="I109">
            <v>2157.393</v>
          </cell>
          <cell r="J109">
            <v>3892.0749999999998</v>
          </cell>
          <cell r="K109">
            <v>3328</v>
          </cell>
          <cell r="L109">
            <v>7220.0749999999998</v>
          </cell>
          <cell r="M109">
            <v>3328</v>
          </cell>
          <cell r="P109">
            <v>0</v>
          </cell>
          <cell r="S109">
            <v>8776.0329999999994</v>
          </cell>
          <cell r="T109">
            <v>1734.6819999999998</v>
          </cell>
          <cell r="U109">
            <v>2157.393</v>
          </cell>
          <cell r="V109">
            <v>3892.0749999999998</v>
          </cell>
          <cell r="W109">
            <v>2465.1579999999999</v>
          </cell>
          <cell r="X109">
            <v>6357.2330000000002</v>
          </cell>
          <cell r="Y109">
            <v>2418.8000000000002</v>
          </cell>
          <cell r="AA109">
            <v>3328</v>
          </cell>
          <cell r="AB109">
            <v>10548.075000000001</v>
          </cell>
          <cell r="AC109">
            <v>2418.8000000000002</v>
          </cell>
          <cell r="AD109">
            <v>8776.0329999999994</v>
          </cell>
          <cell r="AE109">
            <v>-1772.0420000000013</v>
          </cell>
          <cell r="AF109">
            <v>-0.16799671978062358</v>
          </cell>
        </row>
        <row r="110">
          <cell r="B110" t="str">
            <v>4</v>
          </cell>
          <cell r="C110" t="str">
            <v xml:space="preserve">ФСК, НЭС </v>
          </cell>
          <cell r="D110" t="str">
            <v>тыс.руб</v>
          </cell>
          <cell r="E110">
            <v>0</v>
          </cell>
          <cell r="F110">
            <v>0</v>
          </cell>
          <cell r="G110">
            <v>21.354700000000001</v>
          </cell>
          <cell r="H110">
            <v>4.6520000000000001</v>
          </cell>
          <cell r="I110">
            <v>4.7027000000000001</v>
          </cell>
          <cell r="J110">
            <v>9.3547000000000011</v>
          </cell>
          <cell r="K110">
            <v>6</v>
          </cell>
          <cell r="L110">
            <v>15.354700000000001</v>
          </cell>
          <cell r="M110">
            <v>6</v>
          </cell>
          <cell r="P110">
            <v>0</v>
          </cell>
          <cell r="S110">
            <v>19.360700000000001</v>
          </cell>
          <cell r="T110">
            <v>4.6520000000000001</v>
          </cell>
          <cell r="U110">
            <v>4.7027000000000001</v>
          </cell>
          <cell r="V110">
            <v>9.3547000000000011</v>
          </cell>
          <cell r="W110">
            <v>4.806</v>
          </cell>
          <cell r="X110">
            <v>14.160700000000002</v>
          </cell>
          <cell r="Y110">
            <v>5.2</v>
          </cell>
          <cell r="AA110">
            <v>6</v>
          </cell>
          <cell r="AB110">
            <v>21.354700000000001</v>
          </cell>
          <cell r="AC110">
            <v>5.2</v>
          </cell>
          <cell r="AD110">
            <v>19.360700000000001</v>
          </cell>
          <cell r="AE110">
            <v>-1.9939999999999998</v>
          </cell>
          <cell r="AF110">
            <v>-9.3375228872332544E-2</v>
          </cell>
        </row>
        <row r="111">
          <cell r="B111" t="str">
            <v>5</v>
          </cell>
          <cell r="C111" t="str">
            <v>Арендодатель 5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D111">
            <v>0</v>
          </cell>
          <cell r="AE111">
            <v>0</v>
          </cell>
          <cell r="AF111" t="str">
            <v/>
          </cell>
        </row>
        <row r="112">
          <cell r="B112" t="str">
            <v>6</v>
          </cell>
          <cell r="C112" t="str">
            <v>Арендодатель 6</v>
          </cell>
          <cell r="D112" t="str">
            <v>тыс.руб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P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AB112">
            <v>0</v>
          </cell>
          <cell r="AD112">
            <v>0</v>
          </cell>
          <cell r="AE112">
            <v>0</v>
          </cell>
          <cell r="AF112" t="str">
            <v/>
          </cell>
        </row>
        <row r="113">
          <cell r="B113" t="str">
            <v>7</v>
          </cell>
          <cell r="C113" t="str">
            <v>Арендодатель 7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AB113">
            <v>0</v>
          </cell>
          <cell r="AD113">
            <v>0</v>
          </cell>
          <cell r="AE113">
            <v>0</v>
          </cell>
          <cell r="AF113" t="str">
            <v/>
          </cell>
        </row>
        <row r="114">
          <cell r="B114" t="str">
            <v>8</v>
          </cell>
          <cell r="C114" t="str">
            <v>Арендодатель 8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P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AB114">
            <v>0</v>
          </cell>
          <cell r="AD114">
            <v>0</v>
          </cell>
          <cell r="AE114">
            <v>0</v>
          </cell>
          <cell r="AF114" t="str">
            <v/>
          </cell>
        </row>
        <row r="115">
          <cell r="B115" t="str">
            <v>9</v>
          </cell>
          <cell r="C115" t="str">
            <v>Арендодатель 9</v>
          </cell>
          <cell r="D115" t="str">
            <v>тыс.руб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AB115">
            <v>0</v>
          </cell>
          <cell r="AD115">
            <v>0</v>
          </cell>
          <cell r="AE115">
            <v>0</v>
          </cell>
          <cell r="AF115" t="str">
            <v/>
          </cell>
        </row>
        <row r="116">
          <cell r="B116" t="str">
            <v>10</v>
          </cell>
          <cell r="C116" t="str">
            <v>Прочие арендодатели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AB116">
            <v>0</v>
          </cell>
          <cell r="AD116">
            <v>0</v>
          </cell>
          <cell r="AE116">
            <v>0</v>
          </cell>
          <cell r="AF116" t="str">
            <v/>
          </cell>
        </row>
        <row r="117">
          <cell r="B117" t="str">
            <v xml:space="preserve"> *** Расшифровка стр. 7.13 "Другие расходы, относимые на себестоимость"</v>
          </cell>
        </row>
        <row r="118">
          <cell r="B118" t="str">
            <v>1</v>
          </cell>
          <cell r="C118" t="str">
            <v xml:space="preserve">Затраты на охрану труда </v>
          </cell>
          <cell r="D118" t="str">
            <v>тыс.руб</v>
          </cell>
          <cell r="E118">
            <v>84</v>
          </cell>
          <cell r="F118">
            <v>473</v>
          </cell>
          <cell r="G118">
            <v>2249.9549999999999</v>
          </cell>
          <cell r="H118">
            <v>1107.3509999999999</v>
          </cell>
          <cell r="I118">
            <v>187.50399999999999</v>
          </cell>
          <cell r="J118">
            <v>1294.8549999999998</v>
          </cell>
          <cell r="K118">
            <v>478.45</v>
          </cell>
          <cell r="L118">
            <v>1773.3049999999998</v>
          </cell>
          <cell r="M118">
            <v>476.65</v>
          </cell>
          <cell r="N118">
            <v>220.55268000000004</v>
          </cell>
          <cell r="O118">
            <v>234.88860420000003</v>
          </cell>
          <cell r="P118">
            <v>465</v>
          </cell>
          <cell r="S118">
            <v>1624.8139999999999</v>
          </cell>
          <cell r="T118">
            <v>1107.3509999999999</v>
          </cell>
          <cell r="U118">
            <v>187.50399999999999</v>
          </cell>
          <cell r="V118">
            <v>1294.8549999999998</v>
          </cell>
          <cell r="W118">
            <v>210.559</v>
          </cell>
          <cell r="X118">
            <v>1505.4139999999998</v>
          </cell>
          <cell r="Y118">
            <v>119.4</v>
          </cell>
          <cell r="AA118">
            <v>476.65</v>
          </cell>
          <cell r="AB118">
            <v>2249.9549999999999</v>
          </cell>
          <cell r="AC118">
            <v>119.4</v>
          </cell>
          <cell r="AD118">
            <v>1624.8139999999999</v>
          </cell>
          <cell r="AE118">
            <v>-625.14100000000008</v>
          </cell>
          <cell r="AF118">
            <v>-0.2778460013644718</v>
          </cell>
        </row>
        <row r="119">
          <cell r="B119" t="str">
            <v>2</v>
          </cell>
          <cell r="C119" t="str">
            <v>расходы на сертификацию качества э/э, инспекционному и переодическому контролю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596.29216800000006</v>
          </cell>
          <cell r="O119">
            <v>635.05115892000003</v>
          </cell>
          <cell r="P119">
            <v>987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F119" t="str">
            <v/>
          </cell>
        </row>
        <row r="120">
          <cell r="B120">
            <v>3</v>
          </cell>
          <cell r="C120" t="str">
            <v>Нотариальные услуги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369.68286000000006</v>
          </cell>
          <cell r="O120">
            <v>393.71224590000003</v>
          </cell>
          <cell r="P120">
            <v>856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 t="str">
            <v/>
          </cell>
        </row>
        <row r="121">
          <cell r="B121">
            <v>4</v>
          </cell>
          <cell r="C121" t="str">
            <v>Почтовые, телеграфные</v>
          </cell>
          <cell r="D121" t="str">
            <v>тыс.руб</v>
          </cell>
          <cell r="E121">
            <v>162</v>
          </cell>
          <cell r="F121">
            <v>119</v>
          </cell>
          <cell r="G121">
            <v>85.86699999999999</v>
          </cell>
          <cell r="H121">
            <v>3.1029999999999998</v>
          </cell>
          <cell r="I121">
            <v>2.2639999999999998</v>
          </cell>
          <cell r="J121">
            <v>5.3669999999999991</v>
          </cell>
          <cell r="K121">
            <v>40.25</v>
          </cell>
          <cell r="L121">
            <v>45.616999999999997</v>
          </cell>
          <cell r="M121">
            <v>40.25</v>
          </cell>
          <cell r="N121">
            <v>714.22500000000002</v>
          </cell>
          <cell r="O121">
            <v>760.64962500000001</v>
          </cell>
          <cell r="P121">
            <v>1809</v>
          </cell>
          <cell r="S121">
            <v>10.866999999999999</v>
          </cell>
          <cell r="T121">
            <v>3.1029999999999998</v>
          </cell>
          <cell r="U121">
            <v>2.2639999999999998</v>
          </cell>
          <cell r="V121">
            <v>5.3669999999999991</v>
          </cell>
          <cell r="W121">
            <v>1.7</v>
          </cell>
          <cell r="X121">
            <v>7.0669999999999993</v>
          </cell>
          <cell r="Y121">
            <v>3.8</v>
          </cell>
          <cell r="AA121">
            <v>40.25</v>
          </cell>
          <cell r="AB121">
            <v>85.86699999999999</v>
          </cell>
          <cell r="AC121">
            <v>3.8</v>
          </cell>
          <cell r="AD121">
            <v>10.866999999999999</v>
          </cell>
          <cell r="AE121">
            <v>-74.999999999999986</v>
          </cell>
          <cell r="AF121">
            <v>-0.87344381427090723</v>
          </cell>
        </row>
        <row r="122">
          <cell r="B122">
            <v>5</v>
          </cell>
          <cell r="C122" t="str">
            <v>Подписка, техлитература</v>
          </cell>
          <cell r="D122" t="str">
            <v>тыс.руб</v>
          </cell>
          <cell r="E122">
            <v>887</v>
          </cell>
          <cell r="F122">
            <v>1107</v>
          </cell>
          <cell r="G122">
            <v>1188.4590000000001</v>
          </cell>
          <cell r="H122">
            <v>164.548</v>
          </cell>
          <cell r="I122">
            <v>373.911</v>
          </cell>
          <cell r="J122">
            <v>538.45900000000006</v>
          </cell>
          <cell r="K122">
            <v>300</v>
          </cell>
          <cell r="L122">
            <v>838.45900000000006</v>
          </cell>
          <cell r="M122">
            <v>350</v>
          </cell>
          <cell r="N122">
            <v>858.21276000000012</v>
          </cell>
          <cell r="O122">
            <v>913.99658940000006</v>
          </cell>
          <cell r="P122">
            <v>1972</v>
          </cell>
          <cell r="S122">
            <v>1185.259</v>
          </cell>
          <cell r="T122">
            <v>164.548</v>
          </cell>
          <cell r="U122">
            <v>373.911</v>
          </cell>
          <cell r="V122">
            <v>538.45900000000006</v>
          </cell>
          <cell r="W122">
            <v>320.8</v>
          </cell>
          <cell r="X122">
            <v>859.25900000000001</v>
          </cell>
          <cell r="Y122">
            <v>326</v>
          </cell>
          <cell r="AA122">
            <v>350</v>
          </cell>
          <cell r="AB122">
            <v>1188.4590000000001</v>
          </cell>
          <cell r="AC122">
            <v>326</v>
          </cell>
          <cell r="AD122">
            <v>1185.259</v>
          </cell>
          <cell r="AE122">
            <v>-3.2000000000000455</v>
          </cell>
          <cell r="AF122">
            <v>-2.6925623854083696E-3</v>
          </cell>
        </row>
        <row r="123">
          <cell r="B123">
            <v>6</v>
          </cell>
          <cell r="C123" t="str">
            <v>Оплата больничных листов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1031.91228</v>
          </cell>
          <cell r="O123">
            <v>1098.9865781999999</v>
          </cell>
          <cell r="P123" t="str">
            <v>\2169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 t="str">
            <v/>
          </cell>
        </row>
        <row r="124">
          <cell r="B124">
            <v>7</v>
          </cell>
          <cell r="C124" t="str">
            <v>Расходы на лицензирование, получение сертификатов</v>
          </cell>
          <cell r="D124" t="str">
            <v>тыс.руб</v>
          </cell>
          <cell r="E124">
            <v>508</v>
          </cell>
          <cell r="F124">
            <v>456</v>
          </cell>
          <cell r="G124">
            <v>303.404</v>
          </cell>
          <cell r="H124">
            <v>93.211999999999989</v>
          </cell>
          <cell r="I124">
            <v>71.191999999999979</v>
          </cell>
          <cell r="J124">
            <v>164.40399999999997</v>
          </cell>
          <cell r="K124">
            <v>69.5</v>
          </cell>
          <cell r="L124">
            <v>233.90399999999997</v>
          </cell>
          <cell r="M124">
            <v>69.5</v>
          </cell>
          <cell r="N124">
            <v>5.7138000000000009</v>
          </cell>
          <cell r="O124">
            <v>6.0851970000000009</v>
          </cell>
          <cell r="P124">
            <v>6.4746496080000009</v>
          </cell>
          <cell r="S124">
            <v>256.404</v>
          </cell>
          <cell r="T124">
            <v>93.211999999999989</v>
          </cell>
          <cell r="U124">
            <v>71.191999999999979</v>
          </cell>
          <cell r="V124">
            <v>164.40399999999997</v>
          </cell>
          <cell r="W124">
            <v>67.7</v>
          </cell>
          <cell r="X124">
            <v>232.10399999999998</v>
          </cell>
          <cell r="Y124">
            <v>24.3</v>
          </cell>
          <cell r="AA124">
            <v>69.5</v>
          </cell>
          <cell r="AB124">
            <v>303.404</v>
          </cell>
          <cell r="AC124">
            <v>24.3</v>
          </cell>
          <cell r="AD124">
            <v>256.404</v>
          </cell>
          <cell r="AE124">
            <v>-47</v>
          </cell>
          <cell r="AF124">
            <v>-0.1549089662628047</v>
          </cell>
        </row>
        <row r="125">
          <cell r="B125">
            <v>8</v>
          </cell>
          <cell r="C125" t="str">
            <v>Программное обеспечение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 t="str">
            <v/>
          </cell>
        </row>
        <row r="126">
          <cell r="B126">
            <v>9</v>
          </cell>
          <cell r="C126" t="str">
            <v>Тех.обслуживание и регистрация автотранспорта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F126" t="str">
            <v/>
          </cell>
        </row>
        <row r="127">
          <cell r="B127">
            <v>10</v>
          </cell>
          <cell r="C127" t="str">
            <v>информационные услуги ЦОК</v>
          </cell>
          <cell r="D127" t="str">
            <v>тыс.руб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5591.5246800000004</v>
          </cell>
          <cell r="O127">
            <v>5954.9737842000004</v>
          </cell>
          <cell r="P127">
            <v>7336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F127" t="str">
            <v/>
          </cell>
        </row>
        <row r="128">
          <cell r="B128">
            <v>11</v>
          </cell>
          <cell r="C128" t="str">
            <v>расходы по организации тендерных торгов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162.27191999999999</v>
          </cell>
          <cell r="O128">
            <v>172.81959479999998</v>
          </cell>
          <cell r="P128">
            <v>183.88004886719997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 t="str">
            <v/>
          </cell>
        </row>
        <row r="129">
          <cell r="B129">
            <v>12</v>
          </cell>
          <cell r="C129" t="str">
            <v>Канцелярские товары</v>
          </cell>
          <cell r="D129" t="str">
            <v>тыс.руб</v>
          </cell>
          <cell r="E129">
            <v>1527</v>
          </cell>
          <cell r="F129">
            <v>1609</v>
          </cell>
          <cell r="G129">
            <v>1522.6669999999999</v>
          </cell>
          <cell r="H129">
            <v>502.435</v>
          </cell>
          <cell r="I129">
            <v>350.23200000000003</v>
          </cell>
          <cell r="J129">
            <v>852.66700000000003</v>
          </cell>
          <cell r="K129">
            <v>330</v>
          </cell>
          <cell r="L129">
            <v>1182.6669999999999</v>
          </cell>
          <cell r="M129">
            <v>340</v>
          </cell>
          <cell r="N129">
            <v>0</v>
          </cell>
          <cell r="O129">
            <v>0</v>
          </cell>
          <cell r="P129">
            <v>0</v>
          </cell>
          <cell r="S129">
            <v>1527.367</v>
          </cell>
          <cell r="T129">
            <v>502.435</v>
          </cell>
          <cell r="U129">
            <v>350.23200000000003</v>
          </cell>
          <cell r="V129">
            <v>852.66700000000003</v>
          </cell>
          <cell r="W129">
            <v>505.5</v>
          </cell>
          <cell r="X129">
            <v>1358.1669999999999</v>
          </cell>
          <cell r="Y129">
            <v>169.2</v>
          </cell>
          <cell r="AA129">
            <v>340</v>
          </cell>
          <cell r="AB129">
            <v>1522.6669999999999</v>
          </cell>
          <cell r="AC129">
            <v>169.2</v>
          </cell>
          <cell r="AD129">
            <v>1527.367</v>
          </cell>
          <cell r="AE129">
            <v>4.7000000000000455</v>
          </cell>
          <cell r="AF129">
            <v>3.0866893417930814E-3</v>
          </cell>
        </row>
        <row r="130">
          <cell r="B130">
            <v>13</v>
          </cell>
          <cell r="C130" t="str">
            <v>Программа реализ.экологич.политики, внедрение экологического менеджмента ,расчетный комплекс РЗА</v>
          </cell>
          <cell r="D130" t="str">
            <v>тыс.руб</v>
          </cell>
          <cell r="E130">
            <v>1014</v>
          </cell>
          <cell r="F130">
            <v>124</v>
          </cell>
          <cell r="G130">
            <v>241.3</v>
          </cell>
          <cell r="H130">
            <v>61.3</v>
          </cell>
          <cell r="I130">
            <v>60</v>
          </cell>
          <cell r="J130">
            <v>121.3</v>
          </cell>
          <cell r="K130">
            <v>60</v>
          </cell>
          <cell r="L130">
            <v>181.3</v>
          </cell>
          <cell r="M130">
            <v>60</v>
          </cell>
          <cell r="N130">
            <v>0</v>
          </cell>
          <cell r="O130">
            <v>0</v>
          </cell>
          <cell r="P130">
            <v>0</v>
          </cell>
          <cell r="S130">
            <v>241.3</v>
          </cell>
          <cell r="T130">
            <v>61.3</v>
          </cell>
          <cell r="U130">
            <v>60</v>
          </cell>
          <cell r="V130">
            <v>121.3</v>
          </cell>
          <cell r="W130">
            <v>40</v>
          </cell>
          <cell r="X130">
            <v>161.30000000000001</v>
          </cell>
          <cell r="Y130">
            <v>80</v>
          </cell>
          <cell r="AA130">
            <v>60</v>
          </cell>
          <cell r="AB130">
            <v>241.3</v>
          </cell>
          <cell r="AC130">
            <v>80</v>
          </cell>
          <cell r="AD130">
            <v>241.3</v>
          </cell>
          <cell r="AE130">
            <v>0</v>
          </cell>
          <cell r="AF130">
            <v>0</v>
          </cell>
        </row>
        <row r="131">
          <cell r="B131">
            <v>14</v>
          </cell>
          <cell r="C131" t="str">
            <v>Типографские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F131" t="str">
            <v/>
          </cell>
        </row>
        <row r="132">
          <cell r="B132">
            <v>15</v>
          </cell>
          <cell r="C132" t="str">
            <v>Прочие</v>
          </cell>
          <cell r="D132" t="str">
            <v>тыс.руб</v>
          </cell>
          <cell r="E132">
            <v>2377</v>
          </cell>
          <cell r="F132">
            <v>4087.5</v>
          </cell>
          <cell r="G132">
            <v>11087.716</v>
          </cell>
          <cell r="H132">
            <v>618.03</v>
          </cell>
          <cell r="I132">
            <v>3074.866</v>
          </cell>
          <cell r="J132">
            <v>3692.8959999999997</v>
          </cell>
          <cell r="K132">
            <v>3094.02</v>
          </cell>
          <cell r="L132">
            <v>6786.9159999999993</v>
          </cell>
          <cell r="M132">
            <v>4300.8</v>
          </cell>
          <cell r="N132">
            <v>1234.7</v>
          </cell>
          <cell r="O132">
            <v>1396.6</v>
          </cell>
          <cell r="P132">
            <v>2961.5</v>
          </cell>
          <cell r="S132">
            <v>5678.4959999999992</v>
          </cell>
          <cell r="T132">
            <v>618.03</v>
          </cell>
          <cell r="U132">
            <v>3074.866</v>
          </cell>
          <cell r="V132">
            <v>3692.8959999999997</v>
          </cell>
          <cell r="W132">
            <v>817.9</v>
          </cell>
          <cell r="X132">
            <v>4510.7959999999994</v>
          </cell>
          <cell r="Y132">
            <v>1167.7</v>
          </cell>
          <cell r="AA132">
            <v>4300.8</v>
          </cell>
          <cell r="AB132">
            <v>11087.716</v>
          </cell>
          <cell r="AC132">
            <v>1167.7</v>
          </cell>
          <cell r="AD132">
            <v>5678.4959999999992</v>
          </cell>
          <cell r="AE132">
            <v>-5409.2200000000012</v>
          </cell>
          <cell r="AF132">
            <v>-0.48785701221063033</v>
          </cell>
        </row>
        <row r="133">
          <cell r="W133">
            <v>0</v>
          </cell>
        </row>
        <row r="134">
          <cell r="C134" t="str">
            <v>Передача электроэнергии</v>
          </cell>
          <cell r="M134" t="str">
            <v>тыс.руб</v>
          </cell>
        </row>
        <row r="135">
          <cell r="B135" t="str">
            <v>№ п/п</v>
          </cell>
          <cell r="C135" t="str">
            <v>Наименование</v>
          </cell>
          <cell r="D135" t="str">
            <v>Единицы измерения</v>
          </cell>
          <cell r="E135" t="str">
            <v xml:space="preserve"> 2007г. Факт</v>
          </cell>
          <cell r="F135" t="str">
            <v xml:space="preserve"> 2008г. Факт</v>
          </cell>
          <cell r="G135" t="str">
            <v xml:space="preserve"> 2009г. План</v>
          </cell>
          <cell r="H135" t="str">
            <v>В том числе по кварталам</v>
          </cell>
          <cell r="N135" t="str">
            <v xml:space="preserve"> 2010г. Прогноз</v>
          </cell>
          <cell r="O135" t="str">
            <v xml:space="preserve"> 2011г. Прогноз</v>
          </cell>
          <cell r="P135" t="str">
            <v xml:space="preserve"> 2012г. Прогноз</v>
          </cell>
          <cell r="Q135" t="str">
            <v xml:space="preserve"> 2013г. Прогноз</v>
          </cell>
          <cell r="S135" t="str">
            <v xml:space="preserve"> 2009г. Факт</v>
          </cell>
          <cell r="T135" t="str">
            <v>В том числе по кварталам</v>
          </cell>
          <cell r="AA135" t="str">
            <v>План отчётного периода</v>
          </cell>
          <cell r="AC135" t="str">
            <v>Факт за отчётный период</v>
          </cell>
          <cell r="AE135" t="str">
            <v>Отклонение факта от плана за год.</v>
          </cell>
        </row>
        <row r="136">
          <cell r="H136" t="str">
            <v>1 кв.</v>
          </cell>
          <cell r="I136" t="str">
            <v>2 кв.</v>
          </cell>
          <cell r="J136" t="str">
            <v>6 мес.</v>
          </cell>
          <cell r="K136" t="str">
            <v>3 кв.</v>
          </cell>
          <cell r="L136" t="str">
            <v>9 мес.</v>
          </cell>
          <cell r="M136" t="str">
            <v>4 кв.</v>
          </cell>
          <cell r="T136" t="str">
            <v>1 кв.</v>
          </cell>
          <cell r="U136" t="str">
            <v>2 кв.</v>
          </cell>
          <cell r="V136" t="str">
            <v>6 мес.</v>
          </cell>
          <cell r="W136" t="str">
            <v>3 кв.</v>
          </cell>
          <cell r="X136" t="str">
            <v>9 мес.</v>
          </cell>
          <cell r="Y136" t="str">
            <v>4 кв.</v>
          </cell>
          <cell r="AA136" t="str">
            <v>4 квартал</v>
          </cell>
          <cell r="AB136" t="str">
            <v>С начала года</v>
          </cell>
          <cell r="AC136" t="str">
            <v>4 квартал</v>
          </cell>
          <cell r="AD136" t="str">
            <v>С начала года</v>
          </cell>
          <cell r="AE136" t="str">
            <v>Абсолютное</v>
          </cell>
          <cell r="AF136" t="str">
            <v>Относительное</v>
          </cell>
        </row>
        <row r="137">
          <cell r="B137">
            <v>1</v>
          </cell>
          <cell r="C137">
            <v>2</v>
          </cell>
          <cell r="D137">
            <v>3</v>
          </cell>
          <cell r="E137">
            <v>3</v>
          </cell>
          <cell r="F137">
            <v>4</v>
          </cell>
          <cell r="G137">
            <v>5</v>
          </cell>
          <cell r="H137">
            <v>6</v>
          </cell>
          <cell r="I137">
            <v>7</v>
          </cell>
          <cell r="J137">
            <v>8</v>
          </cell>
          <cell r="K137">
            <v>9</v>
          </cell>
          <cell r="L137">
            <v>10</v>
          </cell>
          <cell r="M137">
            <v>11</v>
          </cell>
          <cell r="N137">
            <v>12</v>
          </cell>
          <cell r="O137">
            <v>13</v>
          </cell>
          <cell r="P137">
            <v>14</v>
          </cell>
          <cell r="Q137">
            <v>15</v>
          </cell>
          <cell r="S137">
            <v>1</v>
          </cell>
          <cell r="T137">
            <v>2</v>
          </cell>
          <cell r="U137">
            <v>3</v>
          </cell>
          <cell r="V137">
            <v>4</v>
          </cell>
          <cell r="W137">
            <v>5</v>
          </cell>
          <cell r="X137">
            <v>6</v>
          </cell>
          <cell r="Y137">
            <v>7</v>
          </cell>
          <cell r="AA137">
            <v>24</v>
          </cell>
          <cell r="AB137">
            <v>25</v>
          </cell>
          <cell r="AC137">
            <v>26</v>
          </cell>
          <cell r="AD137">
            <v>27</v>
          </cell>
          <cell r="AE137">
            <v>28</v>
          </cell>
          <cell r="AF137">
            <v>29</v>
          </cell>
        </row>
        <row r="138">
          <cell r="B138" t="str">
            <v>I.</v>
          </cell>
          <cell r="C138" t="str">
            <v>Затраты на производство и реализацию продукции (услуг), всего</v>
          </cell>
          <cell r="D138" t="str">
            <v>тыс.руб</v>
          </cell>
          <cell r="E138">
            <v>1455472</v>
          </cell>
          <cell r="F138">
            <v>2636718.98</v>
          </cell>
          <cell r="G138">
            <v>2807968.8472455926</v>
          </cell>
          <cell r="H138">
            <v>711835.35100000002</v>
          </cell>
          <cell r="I138">
            <v>683089.54299999995</v>
          </cell>
          <cell r="J138">
            <v>1394924.8939999999</v>
          </cell>
          <cell r="K138">
            <v>680126.06525542366</v>
          </cell>
          <cell r="L138">
            <v>2075050.9592554234</v>
          </cell>
          <cell r="M138">
            <v>732917.88799016946</v>
          </cell>
          <cell r="N138">
            <v>3142419.425924473</v>
          </cell>
          <cell r="O138">
            <v>3532930.7916491907</v>
          </cell>
          <cell r="P138">
            <v>3816109.2333547398</v>
          </cell>
          <cell r="Q138">
            <v>110619.94960000001</v>
          </cell>
          <cell r="S138">
            <v>2778497.7718018857</v>
          </cell>
          <cell r="T138">
            <v>711835.35100000002</v>
          </cell>
          <cell r="U138">
            <v>683089.54299999995</v>
          </cell>
          <cell r="V138">
            <v>1394924.8939999999</v>
          </cell>
          <cell r="W138">
            <v>662698.36499999999</v>
          </cell>
          <cell r="X138">
            <v>2057623.2589999998</v>
          </cell>
          <cell r="Y138">
            <v>720874.51280188584</v>
          </cell>
          <cell r="AA138">
            <v>732917.88799016946</v>
          </cell>
          <cell r="AB138">
            <v>2807968.8472455926</v>
          </cell>
          <cell r="AC138">
            <v>720874.51280188584</v>
          </cell>
          <cell r="AD138">
            <v>2778497.7718018857</v>
          </cell>
          <cell r="AE138">
            <v>-29471.075443706941</v>
          </cell>
          <cell r="AF138">
            <v>-1.0495513678015289E-2</v>
          </cell>
        </row>
        <row r="139">
          <cell r="B139" t="str">
            <v>1</v>
          </cell>
          <cell r="C139" t="str">
            <v xml:space="preserve">Материальные затраты </v>
          </cell>
          <cell r="D139" t="str">
            <v>тыс.руб</v>
          </cell>
          <cell r="E139">
            <v>295167</v>
          </cell>
          <cell r="F139">
            <v>348880</v>
          </cell>
          <cell r="G139">
            <v>424706.15847000002</v>
          </cell>
          <cell r="H139">
            <v>116101.671</v>
          </cell>
          <cell r="I139">
            <v>86496.06</v>
          </cell>
          <cell r="J139">
            <v>202597.731</v>
          </cell>
          <cell r="K139">
            <v>88330.755799999999</v>
          </cell>
          <cell r="L139">
            <v>290928.48680000001</v>
          </cell>
          <cell r="M139">
            <v>133777.67167000001</v>
          </cell>
          <cell r="N139">
            <v>336973.19999999995</v>
          </cell>
          <cell r="O139">
            <v>377531.6</v>
          </cell>
          <cell r="P139">
            <v>401693.62240000005</v>
          </cell>
          <cell r="Q139">
            <v>83316.679600000003</v>
          </cell>
          <cell r="S139">
            <v>419733.05307999998</v>
          </cell>
          <cell r="T139">
            <v>116101.671</v>
          </cell>
          <cell r="U139">
            <v>86496.06</v>
          </cell>
          <cell r="V139">
            <v>202597.731</v>
          </cell>
          <cell r="W139">
            <v>90299.821000000011</v>
          </cell>
          <cell r="X139">
            <v>292897.55200000003</v>
          </cell>
          <cell r="Y139">
            <v>126835.50107999999</v>
          </cell>
          <cell r="AA139">
            <v>133777.67167000001</v>
          </cell>
          <cell r="AB139">
            <v>424706.15847000002</v>
          </cell>
          <cell r="AC139">
            <v>126835.50107999999</v>
          </cell>
          <cell r="AD139">
            <v>419733.05307999998</v>
          </cell>
          <cell r="AE139">
            <v>-4973.1053900000406</v>
          </cell>
          <cell r="AF139">
            <v>-1.170952031379909E-2</v>
          </cell>
        </row>
        <row r="140">
          <cell r="B140" t="str">
            <v>1.1.</v>
          </cell>
          <cell r="C140" t="str">
            <v>Покупная электроэнергия на компенсацию потерь</v>
          </cell>
          <cell r="D140" t="str">
            <v>тыс.руб</v>
          </cell>
          <cell r="E140">
            <v>192451</v>
          </cell>
          <cell r="F140">
            <v>219408</v>
          </cell>
          <cell r="G140">
            <v>286311.19747000001</v>
          </cell>
          <cell r="H140">
            <v>90262.2</v>
          </cell>
          <cell r="I140">
            <v>49999.890000000007</v>
          </cell>
          <cell r="J140">
            <v>140262.09</v>
          </cell>
          <cell r="K140">
            <v>49256.965799999998</v>
          </cell>
          <cell r="L140">
            <v>189519.0558</v>
          </cell>
          <cell r="M140">
            <v>96792.141669999997</v>
          </cell>
          <cell r="N140">
            <v>245125.3</v>
          </cell>
          <cell r="O140">
            <v>275062.8</v>
          </cell>
          <cell r="P140">
            <v>292666.81920000003</v>
          </cell>
          <cell r="Q140">
            <v>0</v>
          </cell>
          <cell r="S140">
            <v>280104.52899999998</v>
          </cell>
          <cell r="T140">
            <v>90262.2</v>
          </cell>
          <cell r="U140">
            <v>49999.890000000007</v>
          </cell>
          <cell r="V140">
            <v>140262.09</v>
          </cell>
          <cell r="W140">
            <v>53086.945000000007</v>
          </cell>
          <cell r="X140">
            <v>193349.035</v>
          </cell>
          <cell r="Y140">
            <v>86755.493999999992</v>
          </cell>
          <cell r="AA140">
            <v>96792.141669999997</v>
          </cell>
          <cell r="AB140">
            <v>286311.19747000001</v>
          </cell>
          <cell r="AC140">
            <v>86755.493999999992</v>
          </cell>
          <cell r="AD140">
            <v>280104.52899999998</v>
          </cell>
          <cell r="AE140">
            <v>-6206.6684700000333</v>
          </cell>
          <cell r="AF140">
            <v>-2.1678050054784792E-2</v>
          </cell>
        </row>
        <row r="141">
          <cell r="B141" t="str">
            <v>1.1.2.</v>
          </cell>
          <cell r="C141" t="str">
            <v xml:space="preserve">     - электроэнергия с оптового рынка</v>
          </cell>
          <cell r="D141" t="str">
            <v>тыс.руб</v>
          </cell>
          <cell r="E141">
            <v>0</v>
          </cell>
          <cell r="F141">
            <v>-5788.14563</v>
          </cell>
          <cell r="G141">
            <v>-6149.6015299999999</v>
          </cell>
          <cell r="H141">
            <v>-1731.1490000000003</v>
          </cell>
          <cell r="I141">
            <v>-1358.84</v>
          </cell>
          <cell r="J141">
            <v>-3089.9890000000005</v>
          </cell>
          <cell r="K141">
            <v>-1328.5542</v>
          </cell>
          <cell r="L141">
            <v>-4418.5432000000001</v>
          </cell>
          <cell r="M141">
            <v>-1731.0583300000001</v>
          </cell>
          <cell r="N141">
            <v>0</v>
          </cell>
          <cell r="O141">
            <v>0</v>
          </cell>
          <cell r="P141">
            <v>0</v>
          </cell>
          <cell r="S141">
            <v>-6148.4930000000004</v>
          </cell>
          <cell r="T141">
            <v>-1731.1490000000003</v>
          </cell>
          <cell r="U141">
            <v>-1358.84</v>
          </cell>
          <cell r="V141">
            <v>-3089.9890000000005</v>
          </cell>
          <cell r="W141">
            <v>-1328.556</v>
          </cell>
          <cell r="X141">
            <v>-4418.5450000000001</v>
          </cell>
          <cell r="Y141">
            <v>-1729.9479999999999</v>
          </cell>
          <cell r="AA141">
            <v>-1731.0583300000001</v>
          </cell>
          <cell r="AB141">
            <v>-6149.6015299999999</v>
          </cell>
          <cell r="AC141">
            <v>-1729.9479999999999</v>
          </cell>
          <cell r="AD141">
            <v>-6148.4930000000004</v>
          </cell>
          <cell r="AE141">
            <v>1.1085299999995186</v>
          </cell>
          <cell r="AF141">
            <v>-1.8026045989999595E-4</v>
          </cell>
        </row>
        <row r="142">
          <cell r="B142" t="str">
            <v>1.1.3.</v>
          </cell>
          <cell r="C142" t="str">
            <v xml:space="preserve">     - электроэнергия с розничных рынков</v>
          </cell>
          <cell r="D142" t="str">
            <v>тыс.руб</v>
          </cell>
          <cell r="E142">
            <v>192451</v>
          </cell>
          <cell r="F142">
            <v>225196.14563000001</v>
          </cell>
          <cell r="G142">
            <v>292460.799</v>
          </cell>
          <cell r="H142">
            <v>91993.349000000002</v>
          </cell>
          <cell r="I142">
            <v>51358.73</v>
          </cell>
          <cell r="J142">
            <v>143352.079</v>
          </cell>
          <cell r="K142">
            <v>50585.52</v>
          </cell>
          <cell r="L142">
            <v>193937.59899999999</v>
          </cell>
          <cell r="M142">
            <v>98523.199999999997</v>
          </cell>
          <cell r="N142">
            <v>245125.3</v>
          </cell>
          <cell r="O142">
            <v>275062.8</v>
          </cell>
          <cell r="P142">
            <v>292666.81920000003</v>
          </cell>
          <cell r="S142">
            <v>286253.022</v>
          </cell>
          <cell r="T142">
            <v>91993.349000000002</v>
          </cell>
          <cell r="U142">
            <v>51358.73</v>
          </cell>
          <cell r="V142">
            <v>143352.079</v>
          </cell>
          <cell r="W142">
            <v>54415.501000000004</v>
          </cell>
          <cell r="X142">
            <v>197767.58000000002</v>
          </cell>
          <cell r="Y142">
            <v>88485.441999999995</v>
          </cell>
          <cell r="AA142">
            <v>98523.199999999997</v>
          </cell>
          <cell r="AB142">
            <v>292460.799</v>
          </cell>
          <cell r="AC142">
            <v>88485.441999999995</v>
          </cell>
          <cell r="AD142">
            <v>286253.022</v>
          </cell>
          <cell r="AE142">
            <v>-6207.7770000000019</v>
          </cell>
          <cell r="AF142">
            <v>-2.1226013952044227E-2</v>
          </cell>
        </row>
        <row r="143">
          <cell r="B143">
            <v>1.2</v>
          </cell>
          <cell r="C143" t="str">
            <v>Покупная энергия на производственные и хозяйственные нужды</v>
          </cell>
          <cell r="D143" t="str">
            <v>тыс.руб</v>
          </cell>
          <cell r="E143">
            <v>18893</v>
          </cell>
          <cell r="F143">
            <v>24827</v>
          </cell>
          <cell r="G143">
            <v>26214.055</v>
          </cell>
          <cell r="H143">
            <v>10261.654999999999</v>
          </cell>
          <cell r="I143">
            <v>3377.2</v>
          </cell>
          <cell r="J143">
            <v>13638.855</v>
          </cell>
          <cell r="K143">
            <v>2344.4</v>
          </cell>
          <cell r="L143">
            <v>15983.254999999999</v>
          </cell>
          <cell r="M143">
            <v>10230.799999999999</v>
          </cell>
          <cell r="N143">
            <v>26451.9</v>
          </cell>
          <cell r="O143">
            <v>29626.799999999999</v>
          </cell>
          <cell r="P143">
            <v>31522.915199999999</v>
          </cell>
          <cell r="S143">
            <v>24033.758130000002</v>
          </cell>
          <cell r="T143">
            <v>10261.654999999999</v>
          </cell>
          <cell r="U143">
            <v>3377.2</v>
          </cell>
          <cell r="V143">
            <v>13638.855</v>
          </cell>
          <cell r="W143">
            <v>2059.4160000000002</v>
          </cell>
          <cell r="X143">
            <v>15698.271000000001</v>
          </cell>
          <cell r="Y143">
            <v>8335.4871299999995</v>
          </cell>
          <cell r="AA143">
            <v>10230.799999999999</v>
          </cell>
          <cell r="AB143">
            <v>26214.055</v>
          </cell>
          <cell r="AC143">
            <v>8335.4871299999995</v>
          </cell>
          <cell r="AD143">
            <v>24033.758130000002</v>
          </cell>
          <cell r="AE143">
            <v>-2180.2968699999983</v>
          </cell>
          <cell r="AF143">
            <v>-8.3172819695388533E-2</v>
          </cell>
        </row>
        <row r="144">
          <cell r="B144" t="str">
            <v>1.5.</v>
          </cell>
          <cell r="C144" t="str">
            <v>Cырье и материалы</v>
          </cell>
          <cell r="D144" t="str">
            <v>тыс.руб</v>
          </cell>
          <cell r="E144">
            <v>83823</v>
          </cell>
          <cell r="F144">
            <v>104645</v>
          </cell>
          <cell r="G144">
            <v>112180.90600000002</v>
          </cell>
          <cell r="H144">
            <v>15577.815999999999</v>
          </cell>
          <cell r="I144">
            <v>33118.97</v>
          </cell>
          <cell r="J144">
            <v>48696.786</v>
          </cell>
          <cell r="K144">
            <v>36729.39</v>
          </cell>
          <cell r="L144">
            <v>85426.176000000007</v>
          </cell>
          <cell r="M144">
            <v>26754.730000000003</v>
          </cell>
          <cell r="N144">
            <v>65396</v>
          </cell>
          <cell r="O144">
            <v>72842</v>
          </cell>
          <cell r="P144">
            <v>77503.888000000006</v>
          </cell>
          <cell r="Q144">
            <v>83316.679600000003</v>
          </cell>
          <cell r="S144">
            <v>115594.76595000002</v>
          </cell>
          <cell r="T144">
            <v>15577.815999999999</v>
          </cell>
          <cell r="U144">
            <v>33118.97</v>
          </cell>
          <cell r="V144">
            <v>48696.786</v>
          </cell>
          <cell r="W144">
            <v>35153.460000000006</v>
          </cell>
          <cell r="X144">
            <v>83850.246000000014</v>
          </cell>
          <cell r="Y144">
            <v>31744.519950000002</v>
          </cell>
          <cell r="AA144">
            <v>26754.730000000003</v>
          </cell>
          <cell r="AB144">
            <v>112180.90600000002</v>
          </cell>
          <cell r="AC144">
            <v>31744.519950000002</v>
          </cell>
          <cell r="AD144">
            <v>115594.76595000002</v>
          </cell>
          <cell r="AE144">
            <v>3413.8599499999982</v>
          </cell>
          <cell r="AF144">
            <v>3.0431738089189597E-2</v>
          </cell>
        </row>
        <row r="145">
          <cell r="B145" t="str">
            <v xml:space="preserve"> 1.5.1</v>
          </cell>
          <cell r="C145" t="str">
            <v xml:space="preserve">     в т.ч.  ГСМ</v>
          </cell>
          <cell r="D145" t="str">
            <v>тыс.руб</v>
          </cell>
          <cell r="E145">
            <v>26333</v>
          </cell>
          <cell r="F145">
            <v>31259</v>
          </cell>
          <cell r="G145">
            <v>29074.944</v>
          </cell>
          <cell r="H145">
            <v>4964.3639999999996</v>
          </cell>
          <cell r="I145">
            <v>6296.28</v>
          </cell>
          <cell r="J145">
            <v>11260.644</v>
          </cell>
          <cell r="K145">
            <v>9271.2999999999993</v>
          </cell>
          <cell r="L145">
            <v>20531.944</v>
          </cell>
          <cell r="M145">
            <v>8543</v>
          </cell>
          <cell r="N145">
            <v>30112.042148999997</v>
          </cell>
          <cell r="O145">
            <v>32099.436930833999</v>
          </cell>
          <cell r="P145">
            <v>34153.800894407374</v>
          </cell>
          <cell r="Q145">
            <v>36715.335961487923</v>
          </cell>
          <cell r="S145">
            <v>28040.70391</v>
          </cell>
          <cell r="T145">
            <v>4964.3639999999996</v>
          </cell>
          <cell r="U145">
            <v>6296.28</v>
          </cell>
          <cell r="V145">
            <v>11260.644</v>
          </cell>
          <cell r="W145">
            <v>8034.4840000000004</v>
          </cell>
          <cell r="X145">
            <v>19295.128000000001</v>
          </cell>
          <cell r="Y145">
            <v>8745.5759099999996</v>
          </cell>
          <cell r="AA145">
            <v>8543</v>
          </cell>
          <cell r="AB145">
            <v>29074.944</v>
          </cell>
          <cell r="AC145">
            <v>8745.5759099999996</v>
          </cell>
          <cell r="AD145">
            <v>28040.70391</v>
          </cell>
          <cell r="AE145">
            <v>-1034.2400899999993</v>
          </cell>
          <cell r="AF145">
            <v>-3.5571524746530872E-2</v>
          </cell>
        </row>
        <row r="146">
          <cell r="B146" t="str">
            <v>2</v>
          </cell>
          <cell r="C146" t="str">
            <v xml:space="preserve">Работы и услуги производственного характера  </v>
          </cell>
          <cell r="D146" t="str">
            <v>тыс.руб</v>
          </cell>
          <cell r="E146">
            <v>412533</v>
          </cell>
          <cell r="F146">
            <v>1385716</v>
          </cell>
          <cell r="G146">
            <v>1395975.6736400002</v>
          </cell>
          <cell r="H146">
            <v>357248.82399999996</v>
          </cell>
          <cell r="I146">
            <v>347938.62199999997</v>
          </cell>
          <cell r="J146">
            <v>705187.446</v>
          </cell>
          <cell r="K146">
            <v>345376.20792999998</v>
          </cell>
          <cell r="L146">
            <v>1050563.65393</v>
          </cell>
          <cell r="M146">
            <v>345412.01971000002</v>
          </cell>
          <cell r="N146">
            <v>1769779.461484473</v>
          </cell>
          <cell r="O146">
            <v>1979175.723070591</v>
          </cell>
          <cell r="P146">
            <v>2105842.9693471091</v>
          </cell>
          <cell r="Q146">
            <v>0</v>
          </cell>
          <cell r="S146">
            <v>1397547.4409999999</v>
          </cell>
          <cell r="T146">
            <v>357248.82399999996</v>
          </cell>
          <cell r="U146">
            <v>347938.62199999997</v>
          </cell>
          <cell r="V146">
            <v>705187.446</v>
          </cell>
          <cell r="W146">
            <v>340745.66</v>
          </cell>
          <cell r="X146">
            <v>1045933.1059999999</v>
          </cell>
          <cell r="Y146">
            <v>351614.33500000002</v>
          </cell>
          <cell r="AA146">
            <v>345412.01971000002</v>
          </cell>
          <cell r="AB146">
            <v>1395975.6736400002</v>
          </cell>
          <cell r="AC146">
            <v>351614.33500000002</v>
          </cell>
          <cell r="AD146">
            <v>1397547.4409999999</v>
          </cell>
          <cell r="AE146">
            <v>1571.767359999707</v>
          </cell>
          <cell r="AF146">
            <v>1.1259274711437706E-3</v>
          </cell>
        </row>
        <row r="147">
          <cell r="B147" t="str">
            <v>2.1</v>
          </cell>
          <cell r="C147" t="str">
            <v>Услуги подрядчиков по обслуживанию и ремонту оборудования</v>
          </cell>
          <cell r="D147" t="str">
            <v>тыс.руб</v>
          </cell>
          <cell r="E147">
            <v>6326</v>
          </cell>
          <cell r="F147">
            <v>12589</v>
          </cell>
          <cell r="G147">
            <v>27645.54</v>
          </cell>
          <cell r="H147">
            <v>0</v>
          </cell>
          <cell r="I147">
            <v>7238.54</v>
          </cell>
          <cell r="J147">
            <v>7238.54</v>
          </cell>
          <cell r="K147">
            <v>15382</v>
          </cell>
          <cell r="L147">
            <v>22620.54</v>
          </cell>
          <cell r="M147">
            <v>5025</v>
          </cell>
          <cell r="N147">
            <v>78724.399999999994</v>
          </cell>
          <cell r="O147">
            <v>83981.3</v>
          </cell>
          <cell r="P147">
            <v>89356.103200000012</v>
          </cell>
          <cell r="S147">
            <v>26986.140000000003</v>
          </cell>
          <cell r="T147">
            <v>0</v>
          </cell>
          <cell r="U147">
            <v>7238.54</v>
          </cell>
          <cell r="V147">
            <v>7238.54</v>
          </cell>
          <cell r="W147">
            <v>11638.953000000001</v>
          </cell>
          <cell r="X147">
            <v>18877.493000000002</v>
          </cell>
          <cell r="Y147">
            <v>8108.6470000000008</v>
          </cell>
          <cell r="AA147">
            <v>5025</v>
          </cell>
          <cell r="AB147">
            <v>27645.54</v>
          </cell>
          <cell r="AC147">
            <v>8108.6470000000008</v>
          </cell>
          <cell r="AD147">
            <v>26986.140000000003</v>
          </cell>
          <cell r="AE147">
            <v>-659.39999999999782</v>
          </cell>
          <cell r="AF147">
            <v>-2.3851948632582245E-2</v>
          </cell>
        </row>
        <row r="148">
          <cell r="B148" t="str">
            <v>2.2</v>
          </cell>
          <cell r="C148" t="str">
            <v>Транспортные услуги</v>
          </cell>
          <cell r="D148" t="str">
            <v>тыс.руб</v>
          </cell>
          <cell r="E148">
            <v>36</v>
          </cell>
          <cell r="F148">
            <v>32</v>
          </cell>
          <cell r="G148">
            <v>171</v>
          </cell>
          <cell r="H148">
            <v>0</v>
          </cell>
          <cell r="I148">
            <v>0</v>
          </cell>
          <cell r="J148">
            <v>0</v>
          </cell>
          <cell r="K148">
            <v>88.5</v>
          </cell>
          <cell r="L148">
            <v>88.5</v>
          </cell>
          <cell r="M148">
            <v>82.5</v>
          </cell>
          <cell r="N148">
            <v>1.1427600000000002</v>
          </cell>
          <cell r="O148">
            <v>1.2170394000000002</v>
          </cell>
          <cell r="P148">
            <v>1.2949299216000003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0.25</v>
          </cell>
          <cell r="X148">
            <v>0.25</v>
          </cell>
          <cell r="Y148">
            <v>-0.25</v>
          </cell>
          <cell r="AA148">
            <v>82.5</v>
          </cell>
          <cell r="AB148">
            <v>171</v>
          </cell>
          <cell r="AC148">
            <v>-0.25</v>
          </cell>
          <cell r="AD148">
            <v>0</v>
          </cell>
          <cell r="AE148">
            <v>-171</v>
          </cell>
          <cell r="AF148">
            <v>-1</v>
          </cell>
        </row>
        <row r="149">
          <cell r="B149" t="str">
            <v>2.3</v>
          </cell>
          <cell r="C149" t="str">
            <v>Услуги сетевых компаний по передаче э/э</v>
          </cell>
          <cell r="D149" t="str">
            <v>тыс.руб</v>
          </cell>
          <cell r="E149">
            <v>328244</v>
          </cell>
          <cell r="F149">
            <v>1265560</v>
          </cell>
          <cell r="G149">
            <v>1328423.7956399999</v>
          </cell>
          <cell r="H149">
            <v>339948.62699999998</v>
          </cell>
          <cell r="I149">
            <v>324875.87099999998</v>
          </cell>
          <cell r="J149">
            <v>664824.49799999991</v>
          </cell>
          <cell r="K149">
            <v>323533.77792999998</v>
          </cell>
          <cell r="L149">
            <v>988358.27592999989</v>
          </cell>
          <cell r="M149">
            <v>340065.51971000002</v>
          </cell>
          <cell r="N149">
            <v>1579478.1090844728</v>
          </cell>
          <cell r="O149">
            <v>1776365.073764591</v>
          </cell>
          <cell r="P149">
            <v>1890052.4384855248</v>
          </cell>
          <cell r="Q149">
            <v>0</v>
          </cell>
          <cell r="S149">
            <v>1332109.5789999999</v>
          </cell>
          <cell r="T149">
            <v>339948.62699999998</v>
          </cell>
          <cell r="U149">
            <v>324875.87099999998</v>
          </cell>
          <cell r="V149">
            <v>664824.49799999991</v>
          </cell>
          <cell r="W149">
            <v>323861.64299999998</v>
          </cell>
          <cell r="X149">
            <v>988686.14099999983</v>
          </cell>
          <cell r="Y149">
            <v>343423.43800000002</v>
          </cell>
          <cell r="AA149">
            <v>340065.51971000002</v>
          </cell>
          <cell r="AB149">
            <v>1328423.7956399999</v>
          </cell>
          <cell r="AC149">
            <v>343423.43800000002</v>
          </cell>
          <cell r="AD149">
            <v>1332109.5789999999</v>
          </cell>
          <cell r="AE149">
            <v>3685.7833600000013</v>
          </cell>
          <cell r="AF149">
            <v>2.7745538525409258E-3</v>
          </cell>
        </row>
        <row r="150">
          <cell r="B150" t="str">
            <v>2.3.1</v>
          </cell>
          <cell r="C150" t="str">
            <v>Услуги ОАО "ФСК ЕЭС"</v>
          </cell>
          <cell r="D150" t="str">
            <v>тыс.руб</v>
          </cell>
          <cell r="E150">
            <v>328244</v>
          </cell>
          <cell r="F150">
            <v>343336</v>
          </cell>
          <cell r="G150">
            <v>404265.47164</v>
          </cell>
          <cell r="H150">
            <v>99662.413</v>
          </cell>
          <cell r="I150">
            <v>102425.97100000001</v>
          </cell>
          <cell r="J150">
            <v>202088.38400000002</v>
          </cell>
          <cell r="K150">
            <v>103650.22793000001</v>
          </cell>
          <cell r="L150">
            <v>305738.61193000001</v>
          </cell>
          <cell r="M150">
            <v>98526.859710000004</v>
          </cell>
          <cell r="N150">
            <v>403985.10908447276</v>
          </cell>
          <cell r="O150">
            <v>436303.0737645909</v>
          </cell>
          <cell r="P150">
            <v>464226.47048552474</v>
          </cell>
          <cell r="Q150">
            <v>0</v>
          </cell>
          <cell r="S150">
            <v>408949.28700000001</v>
          </cell>
          <cell r="T150">
            <v>99662.413</v>
          </cell>
          <cell r="U150">
            <v>102425.97100000001</v>
          </cell>
          <cell r="V150">
            <v>202088.38400000002</v>
          </cell>
          <cell r="W150">
            <v>103650.227</v>
          </cell>
          <cell r="X150">
            <v>305738.61100000003</v>
          </cell>
          <cell r="Y150">
            <v>103210.67600000001</v>
          </cell>
          <cell r="AA150">
            <v>98526.859710000004</v>
          </cell>
          <cell r="AB150">
            <v>404265.47164</v>
          </cell>
          <cell r="AC150">
            <v>103210.67600000001</v>
          </cell>
          <cell r="AD150">
            <v>408949.28700000001</v>
          </cell>
          <cell r="AE150">
            <v>4683.8153600000078</v>
          </cell>
          <cell r="AF150">
            <v>1.1585989129863071E-2</v>
          </cell>
        </row>
        <row r="151">
          <cell r="B151" t="str">
            <v>2.3.1.1</v>
          </cell>
          <cell r="C151" t="str">
            <v xml:space="preserve"> по ставке на содержание сетей</v>
          </cell>
          <cell r="D151" t="str">
            <v>тыс.руб</v>
          </cell>
          <cell r="E151">
            <v>273999</v>
          </cell>
          <cell r="F151">
            <v>299479</v>
          </cell>
          <cell r="G151">
            <v>363030.87399999995</v>
          </cell>
          <cell r="H151">
            <v>90757.744000000006</v>
          </cell>
          <cell r="I151">
            <v>90757.69</v>
          </cell>
          <cell r="J151">
            <v>181515.43400000001</v>
          </cell>
          <cell r="K151">
            <v>90757.72</v>
          </cell>
          <cell r="L151">
            <v>272273.15399999998</v>
          </cell>
          <cell r="M151">
            <v>90757.72</v>
          </cell>
          <cell r="N151">
            <v>330234.3</v>
          </cell>
          <cell r="O151">
            <v>350201.59999999998</v>
          </cell>
          <cell r="P151">
            <v>372614.5024</v>
          </cell>
          <cell r="S151">
            <v>363030.87199999997</v>
          </cell>
          <cell r="T151">
            <v>90757.744000000006</v>
          </cell>
          <cell r="U151">
            <v>90757.69</v>
          </cell>
          <cell r="V151">
            <v>181515.43400000001</v>
          </cell>
          <cell r="W151">
            <v>90757.724000000002</v>
          </cell>
          <cell r="X151">
            <v>272273.158</v>
          </cell>
          <cell r="Y151">
            <v>90757.714000000007</v>
          </cell>
          <cell r="AA151">
            <v>90757.72</v>
          </cell>
          <cell r="AB151">
            <v>363030.87399999995</v>
          </cell>
          <cell r="AC151">
            <v>90757.714000000007</v>
          </cell>
          <cell r="AD151">
            <v>363030.87199999997</v>
          </cell>
          <cell r="AE151">
            <v>-1.9999999785795808E-3</v>
          </cell>
          <cell r="AF151">
            <v>-5.5091732461839624E-9</v>
          </cell>
        </row>
        <row r="152">
          <cell r="B152" t="str">
            <v>2.3.1.2</v>
          </cell>
          <cell r="C152" t="str">
            <v xml:space="preserve"> по ставке на оплату потерь электроэнергии</v>
          </cell>
          <cell r="D152" t="str">
            <v>тыс.руб</v>
          </cell>
          <cell r="E152">
            <v>54245</v>
          </cell>
          <cell r="F152">
            <v>43857</v>
          </cell>
          <cell r="G152">
            <v>41234.597640000007</v>
          </cell>
          <cell r="H152">
            <v>8904.6689999999999</v>
          </cell>
          <cell r="I152">
            <v>11668.281000000001</v>
          </cell>
          <cell r="J152">
            <v>20572.95</v>
          </cell>
          <cell r="K152">
            <v>12892.507930000002</v>
          </cell>
          <cell r="L152">
            <v>33465.457930000004</v>
          </cell>
          <cell r="M152">
            <v>7769.1397099999995</v>
          </cell>
          <cell r="N152">
            <v>73750.809084472741</v>
          </cell>
          <cell r="O152">
            <v>86101.473764590919</v>
          </cell>
          <cell r="P152">
            <v>91611.968085524742</v>
          </cell>
          <cell r="S152">
            <v>45918.415000000001</v>
          </cell>
          <cell r="T152">
            <v>8904.6689999999999</v>
          </cell>
          <cell r="U152">
            <v>11668.281000000001</v>
          </cell>
          <cell r="V152">
            <v>20572.95</v>
          </cell>
          <cell r="W152">
            <v>12892.502999999999</v>
          </cell>
          <cell r="X152">
            <v>33465.453000000001</v>
          </cell>
          <cell r="Y152">
            <v>12452.962</v>
          </cell>
          <cell r="AA152">
            <v>7769.1397099999995</v>
          </cell>
          <cell r="AB152">
            <v>41234.597640000007</v>
          </cell>
          <cell r="AC152">
            <v>12452.962</v>
          </cell>
          <cell r="AD152">
            <v>45918.415000000001</v>
          </cell>
          <cell r="AE152">
            <v>4683.8173599999936</v>
          </cell>
          <cell r="AF152">
            <v>0.11358950076079832</v>
          </cell>
        </row>
        <row r="153">
          <cell r="B153" t="str">
            <v>2.3.2</v>
          </cell>
          <cell r="C153" t="str">
            <v>Услуги распределительных сетевых компаний</v>
          </cell>
          <cell r="D153" t="str">
            <v>тыс.руб</v>
          </cell>
          <cell r="E153">
            <v>0</v>
          </cell>
          <cell r="F153">
            <v>922224</v>
          </cell>
          <cell r="G153">
            <v>924158.32399999991</v>
          </cell>
          <cell r="H153">
            <v>240286.21399999998</v>
          </cell>
          <cell r="I153">
            <v>222449.9</v>
          </cell>
          <cell r="J153">
            <v>462736.11399999994</v>
          </cell>
          <cell r="K153">
            <v>219883.55</v>
          </cell>
          <cell r="L153">
            <v>682619.66399999987</v>
          </cell>
          <cell r="M153">
            <v>241538.66</v>
          </cell>
          <cell r="N153">
            <v>1175493</v>
          </cell>
          <cell r="O153">
            <v>1340062</v>
          </cell>
          <cell r="P153">
            <v>1425825.9680000001</v>
          </cell>
          <cell r="Q153">
            <v>0</v>
          </cell>
          <cell r="S153">
            <v>923160.2919999999</v>
          </cell>
          <cell r="T153">
            <v>240286.21399999998</v>
          </cell>
          <cell r="U153">
            <v>222449.9</v>
          </cell>
          <cell r="V153">
            <v>462736.11399999994</v>
          </cell>
          <cell r="W153">
            <v>220211.416</v>
          </cell>
          <cell r="X153">
            <v>682947.52999999991</v>
          </cell>
          <cell r="Y153">
            <v>240212.76200000002</v>
          </cell>
          <cell r="AA153">
            <v>241538.66</v>
          </cell>
          <cell r="AB153">
            <v>924158.32399999991</v>
          </cell>
          <cell r="AC153">
            <v>240212.76200000002</v>
          </cell>
          <cell r="AD153">
            <v>923160.2919999999</v>
          </cell>
          <cell r="AE153">
            <v>-998.03200000000652</v>
          </cell>
          <cell r="AF153">
            <v>-1.0799361690324468E-3</v>
          </cell>
        </row>
        <row r="154">
          <cell r="B154" t="str">
            <v>2.3.2.1</v>
          </cell>
          <cell r="C154" t="str">
            <v>РСК Холдинга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 t="str">
            <v/>
          </cell>
        </row>
        <row r="155">
          <cell r="B155" t="str">
            <v>2.3.2.1</v>
          </cell>
          <cell r="C155" t="str">
            <v xml:space="preserve">                    прочих сетевых компаний</v>
          </cell>
          <cell r="D155" t="str">
            <v>тыс.руб</v>
          </cell>
          <cell r="E155">
            <v>0</v>
          </cell>
          <cell r="F155">
            <v>922224</v>
          </cell>
          <cell r="G155">
            <v>924158.32399999991</v>
          </cell>
          <cell r="H155">
            <v>240286.21399999998</v>
          </cell>
          <cell r="I155">
            <v>222449.9</v>
          </cell>
          <cell r="J155">
            <v>462736.11399999994</v>
          </cell>
          <cell r="K155">
            <v>219883.55</v>
          </cell>
          <cell r="L155">
            <v>682619.66399999987</v>
          </cell>
          <cell r="M155">
            <v>241538.66</v>
          </cell>
          <cell r="N155">
            <v>1175493</v>
          </cell>
          <cell r="O155">
            <v>1340062</v>
          </cell>
          <cell r="P155">
            <v>1425825.9680000001</v>
          </cell>
          <cell r="S155">
            <v>923160.2919999999</v>
          </cell>
          <cell r="T155">
            <v>240286.21399999998</v>
          </cell>
          <cell r="U155">
            <v>222449.9</v>
          </cell>
          <cell r="V155">
            <v>462736.11399999994</v>
          </cell>
          <cell r="W155">
            <v>220211.416</v>
          </cell>
          <cell r="X155">
            <v>682947.52999999991</v>
          </cell>
          <cell r="Y155">
            <v>240212.76200000002</v>
          </cell>
          <cell r="AA155">
            <v>241538.66</v>
          </cell>
          <cell r="AB155">
            <v>924158.32399999991</v>
          </cell>
          <cell r="AC155">
            <v>240212.76200000002</v>
          </cell>
          <cell r="AD155">
            <v>923160.2919999999</v>
          </cell>
          <cell r="AE155">
            <v>-998.03200000000652</v>
          </cell>
          <cell r="AF155">
            <v>-1.0799361690324468E-3</v>
          </cell>
        </row>
        <row r="156">
          <cell r="B156" t="str">
            <v>2.4</v>
          </cell>
          <cell r="C156" t="str">
            <v>Услуги по испытанию и поверке приборов</v>
          </cell>
          <cell r="D156" t="str">
            <v>тыс.руб</v>
          </cell>
          <cell r="E156">
            <v>713</v>
          </cell>
          <cell r="F156">
            <v>467</v>
          </cell>
          <cell r="G156">
            <v>709.19299999999998</v>
          </cell>
          <cell r="H156">
            <v>104.113</v>
          </cell>
          <cell r="I156">
            <v>275.08</v>
          </cell>
          <cell r="J156">
            <v>379.19299999999998</v>
          </cell>
          <cell r="K156">
            <v>230</v>
          </cell>
          <cell r="L156">
            <v>609.19299999999998</v>
          </cell>
          <cell r="M156">
            <v>100</v>
          </cell>
          <cell r="N156">
            <v>558.80964000000006</v>
          </cell>
          <cell r="O156">
            <v>595.13226659999998</v>
          </cell>
          <cell r="P156">
            <v>633.2207316624</v>
          </cell>
          <cell r="S156">
            <v>650.65800000000002</v>
          </cell>
          <cell r="T156">
            <v>104.113</v>
          </cell>
          <cell r="U156">
            <v>275.08</v>
          </cell>
          <cell r="V156">
            <v>379.19299999999998</v>
          </cell>
          <cell r="W156">
            <v>190.465</v>
          </cell>
          <cell r="X156">
            <v>569.65800000000002</v>
          </cell>
          <cell r="Y156">
            <v>81</v>
          </cell>
          <cell r="AA156">
            <v>100</v>
          </cell>
          <cell r="AB156">
            <v>709.19299999999998</v>
          </cell>
          <cell r="AC156">
            <v>81</v>
          </cell>
          <cell r="AD156">
            <v>650.65800000000002</v>
          </cell>
          <cell r="AE156">
            <v>-58.534999999999968</v>
          </cell>
          <cell r="AF156">
            <v>-8.2537475694204498E-2</v>
          </cell>
        </row>
        <row r="157">
          <cell r="B157" t="str">
            <v>2.5</v>
          </cell>
          <cell r="C157" t="str">
            <v>Услуги коммерческого учета электроэнергии</v>
          </cell>
          <cell r="D157" t="str">
            <v>тыс.руб</v>
          </cell>
          <cell r="E157">
            <v>77214</v>
          </cell>
          <cell r="F157">
            <v>105850</v>
          </cell>
          <cell r="G157">
            <v>38514.775000000001</v>
          </cell>
          <cell r="H157">
            <v>17184.083999999999</v>
          </cell>
          <cell r="I157">
            <v>15506.761</v>
          </cell>
          <cell r="J157">
            <v>32690.845000000001</v>
          </cell>
          <cell r="K157">
            <v>5823.9299999999985</v>
          </cell>
          <cell r="L157">
            <v>38514.775000000001</v>
          </cell>
          <cell r="M157">
            <v>0</v>
          </cell>
          <cell r="N157">
            <v>106679</v>
          </cell>
          <cell r="O157">
            <v>113613</v>
          </cell>
          <cell r="P157">
            <v>120884.232</v>
          </cell>
          <cell r="S157">
            <v>37742.504000000001</v>
          </cell>
          <cell r="T157">
            <v>17184.083999999999</v>
          </cell>
          <cell r="U157">
            <v>15506.761</v>
          </cell>
          <cell r="V157">
            <v>32690.845000000001</v>
          </cell>
          <cell r="W157">
            <v>5051.6589999999997</v>
          </cell>
          <cell r="X157">
            <v>37742.504000000001</v>
          </cell>
          <cell r="Y157">
            <v>0</v>
          </cell>
          <cell r="AA157">
            <v>0</v>
          </cell>
          <cell r="AB157">
            <v>38514.775000000001</v>
          </cell>
          <cell r="AC157">
            <v>0</v>
          </cell>
          <cell r="AD157">
            <v>37742.504000000001</v>
          </cell>
          <cell r="AE157">
            <v>-772.27100000000064</v>
          </cell>
          <cell r="AF157">
            <v>-2.0051292004172442E-2</v>
          </cell>
        </row>
        <row r="158">
          <cell r="B158" t="str">
            <v>2.6</v>
          </cell>
          <cell r="C158" t="str">
            <v>Услуги по передаче теплоэнергии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 t="str">
            <v/>
          </cell>
        </row>
        <row r="159">
          <cell r="B159" t="str">
            <v>2.7</v>
          </cell>
          <cell r="C159" t="str">
            <v>Прочие услуги производственного характера</v>
          </cell>
          <cell r="D159" t="str">
            <v>тыс.руб</v>
          </cell>
          <cell r="E159">
            <v>0</v>
          </cell>
          <cell r="F159">
            <v>1218</v>
          </cell>
          <cell r="G159">
            <v>511.37</v>
          </cell>
          <cell r="H159">
            <v>12</v>
          </cell>
          <cell r="I159">
            <v>42.37</v>
          </cell>
          <cell r="J159">
            <v>54.37</v>
          </cell>
          <cell r="K159">
            <v>318</v>
          </cell>
          <cell r="L159">
            <v>372.37</v>
          </cell>
          <cell r="M159">
            <v>139</v>
          </cell>
          <cell r="N159">
            <v>4338</v>
          </cell>
          <cell r="O159">
            <v>4620</v>
          </cell>
          <cell r="P159">
            <v>4915.68</v>
          </cell>
          <cell r="S159">
            <v>58.559999999999995</v>
          </cell>
          <cell r="T159">
            <v>12</v>
          </cell>
          <cell r="U159">
            <v>42.37</v>
          </cell>
          <cell r="V159">
            <v>54.37</v>
          </cell>
          <cell r="W159">
            <v>2.69</v>
          </cell>
          <cell r="X159">
            <v>57.059999999999995</v>
          </cell>
          <cell r="Y159">
            <v>1.5</v>
          </cell>
          <cell r="AA159">
            <v>139</v>
          </cell>
          <cell r="AB159">
            <v>511.37</v>
          </cell>
          <cell r="AC159">
            <v>1.5</v>
          </cell>
          <cell r="AD159">
            <v>58.559999999999995</v>
          </cell>
          <cell r="AE159">
            <v>-452.81</v>
          </cell>
          <cell r="AF159">
            <v>-0.88548409175352483</v>
          </cell>
        </row>
        <row r="160">
          <cell r="B160" t="str">
            <v>3</v>
          </cell>
          <cell r="C160" t="str">
            <v>Затраты на оплату труда</v>
          </cell>
          <cell r="D160" t="str">
            <v>тыс.руб</v>
          </cell>
          <cell r="E160">
            <v>308877</v>
          </cell>
          <cell r="F160">
            <v>362119</v>
          </cell>
          <cell r="G160">
            <v>403024.40499999997</v>
          </cell>
          <cell r="H160">
            <v>85458.854999999996</v>
          </cell>
          <cell r="I160">
            <v>107964.55</v>
          </cell>
          <cell r="J160">
            <v>193423.405</v>
          </cell>
          <cell r="K160">
            <v>100143.2</v>
          </cell>
          <cell r="L160">
            <v>293566.60499999998</v>
          </cell>
          <cell r="M160">
            <v>109457.8</v>
          </cell>
          <cell r="N160">
            <v>392452</v>
          </cell>
          <cell r="O160">
            <v>425695</v>
          </cell>
          <cell r="P160">
            <v>471776.5</v>
          </cell>
          <cell r="S160">
            <v>399039.32410999999</v>
          </cell>
          <cell r="T160">
            <v>85458.854999999996</v>
          </cell>
          <cell r="U160">
            <v>107964.55</v>
          </cell>
          <cell r="V160">
            <v>193423.405</v>
          </cell>
          <cell r="W160">
            <v>96164.444000000003</v>
          </cell>
          <cell r="X160">
            <v>289587.84899999999</v>
          </cell>
          <cell r="Y160">
            <v>109451.47511000001</v>
          </cell>
          <cell r="AA160">
            <v>109457.8</v>
          </cell>
          <cell r="AB160">
            <v>403024.40499999997</v>
          </cell>
          <cell r="AC160">
            <v>109451.47511000001</v>
          </cell>
          <cell r="AD160">
            <v>399039.32410999999</v>
          </cell>
          <cell r="AE160">
            <v>-3985.0808899999829</v>
          </cell>
          <cell r="AF160">
            <v>-9.8879393916603709E-3</v>
          </cell>
        </row>
        <row r="161">
          <cell r="B161" t="str">
            <v>4</v>
          </cell>
          <cell r="C161" t="str">
            <v>ЕСН</v>
          </cell>
          <cell r="D161" t="str">
            <v>тыс.руб</v>
          </cell>
          <cell r="E161">
            <v>74676</v>
          </cell>
          <cell r="F161">
            <v>89515</v>
          </cell>
          <cell r="G161">
            <v>96982.623000000007</v>
          </cell>
          <cell r="H161">
            <v>22402.523000000001</v>
          </cell>
          <cell r="I161">
            <v>25224.9</v>
          </cell>
          <cell r="J161">
            <v>47627.423000000003</v>
          </cell>
          <cell r="K161">
            <v>24983.7</v>
          </cell>
          <cell r="L161">
            <v>72611.123000000007</v>
          </cell>
          <cell r="M161">
            <v>24371.5</v>
          </cell>
          <cell r="N161">
            <v>94607</v>
          </cell>
          <cell r="O161">
            <v>112383</v>
          </cell>
          <cell r="P161">
            <v>119575.512</v>
          </cell>
          <cell r="S161">
            <v>94033.452879999997</v>
          </cell>
          <cell r="T161">
            <v>22402.523000000001</v>
          </cell>
          <cell r="U161">
            <v>25224.9</v>
          </cell>
          <cell r="V161">
            <v>47627.423000000003</v>
          </cell>
          <cell r="W161">
            <v>23033.642</v>
          </cell>
          <cell r="X161">
            <v>70661.065000000002</v>
          </cell>
          <cell r="Y161">
            <v>23372.387879999998</v>
          </cell>
          <cell r="AA161">
            <v>24371.5</v>
          </cell>
          <cell r="AB161">
            <v>96982.623000000007</v>
          </cell>
          <cell r="AC161">
            <v>23372.387879999998</v>
          </cell>
          <cell r="AD161">
            <v>94033.452879999997</v>
          </cell>
          <cell r="AE161">
            <v>-2949.1701200000098</v>
          </cell>
          <cell r="AF161">
            <v>-3.0409263317202812E-2</v>
          </cell>
        </row>
        <row r="162">
          <cell r="B162" t="str">
            <v>5</v>
          </cell>
          <cell r="C162" t="str">
            <v>Отчисления на НПО (НПФ энергетики)</v>
          </cell>
          <cell r="D162" t="str">
            <v>тыс.руб</v>
          </cell>
          <cell r="E162">
            <v>8169</v>
          </cell>
          <cell r="F162">
            <v>12133</v>
          </cell>
          <cell r="G162">
            <v>9346.17</v>
          </cell>
          <cell r="H162">
            <v>8517.84</v>
          </cell>
          <cell r="I162">
            <v>-352.67</v>
          </cell>
          <cell r="J162">
            <v>8165.17</v>
          </cell>
          <cell r="K162">
            <v>33.299999999999997</v>
          </cell>
          <cell r="L162">
            <v>8198.4699999999993</v>
          </cell>
          <cell r="M162">
            <v>1147.7</v>
          </cell>
          <cell r="N162">
            <v>19036</v>
          </cell>
          <cell r="O162">
            <v>21320</v>
          </cell>
          <cell r="P162">
            <v>22684.48</v>
          </cell>
          <cell r="S162">
            <v>2184.9592900000007</v>
          </cell>
          <cell r="T162">
            <v>8517.84</v>
          </cell>
          <cell r="U162">
            <v>-352.67</v>
          </cell>
          <cell r="V162">
            <v>8165.17</v>
          </cell>
          <cell r="W162">
            <v>-3008.0610000000001</v>
          </cell>
          <cell r="X162">
            <v>5157.1090000000004</v>
          </cell>
          <cell r="Y162">
            <v>-2972.1497099999997</v>
          </cell>
          <cell r="AA162">
            <v>1147.7</v>
          </cell>
          <cell r="AB162">
            <v>9346.17</v>
          </cell>
          <cell r="AC162">
            <v>-2972.1497099999997</v>
          </cell>
          <cell r="AD162">
            <v>2184.9592900000007</v>
          </cell>
          <cell r="AE162">
            <v>-7161.2107099999994</v>
          </cell>
          <cell r="AF162">
            <v>-0.76621875163837161</v>
          </cell>
        </row>
        <row r="163">
          <cell r="B163" t="str">
            <v>6</v>
          </cell>
          <cell r="C163" t="str">
            <v>Амортизация основных средств и НМА</v>
          </cell>
          <cell r="D163" t="str">
            <v>тыс.руб</v>
          </cell>
          <cell r="E163">
            <v>157774</v>
          </cell>
          <cell r="F163">
            <v>184498</v>
          </cell>
          <cell r="G163">
            <v>187040.55600000001</v>
          </cell>
          <cell r="H163">
            <v>46935.316000000006</v>
          </cell>
          <cell r="I163">
            <v>46482.49</v>
          </cell>
          <cell r="J163">
            <v>93417.806000000011</v>
          </cell>
          <cell r="K163">
            <v>46317</v>
          </cell>
          <cell r="L163">
            <v>139734.80600000001</v>
          </cell>
          <cell r="M163">
            <v>47305.75</v>
          </cell>
          <cell r="N163">
            <v>195127.5</v>
          </cell>
          <cell r="O163">
            <v>256325.7</v>
          </cell>
          <cell r="P163">
            <v>314813.5</v>
          </cell>
          <cell r="S163">
            <v>188028.72175</v>
          </cell>
          <cell r="T163">
            <v>46935.316000000006</v>
          </cell>
          <cell r="U163">
            <v>46482.49</v>
          </cell>
          <cell r="V163">
            <v>93417.806000000011</v>
          </cell>
          <cell r="W163">
            <v>47492.656000000003</v>
          </cell>
          <cell r="X163">
            <v>140910.462</v>
          </cell>
          <cell r="Y163">
            <v>47118.259749999997</v>
          </cell>
          <cell r="AA163">
            <v>47305.75</v>
          </cell>
          <cell r="AB163">
            <v>187040.55600000001</v>
          </cell>
          <cell r="AC163">
            <v>47118.259749999997</v>
          </cell>
          <cell r="AD163">
            <v>188028.72175</v>
          </cell>
          <cell r="AE163">
            <v>988.16574999998556</v>
          </cell>
          <cell r="AF163">
            <v>5.2831630269532855E-3</v>
          </cell>
        </row>
        <row r="164">
          <cell r="B164" t="str">
            <v>6.1</v>
          </cell>
          <cell r="C164" t="str">
            <v xml:space="preserve">       в том числе амортизация основных средств</v>
          </cell>
          <cell r="D164" t="str">
            <v>тыс.руб</v>
          </cell>
          <cell r="E164">
            <v>157774</v>
          </cell>
          <cell r="F164">
            <v>184498</v>
          </cell>
          <cell r="G164">
            <v>187040.56599999999</v>
          </cell>
          <cell r="H164">
            <v>46935.316000000006</v>
          </cell>
          <cell r="I164">
            <v>46482.5</v>
          </cell>
          <cell r="J164">
            <v>93417.816000000006</v>
          </cell>
          <cell r="K164">
            <v>46317</v>
          </cell>
          <cell r="L164">
            <v>139734.81599999999</v>
          </cell>
          <cell r="M164">
            <v>47305.75</v>
          </cell>
          <cell r="N164">
            <v>195127.5</v>
          </cell>
          <cell r="O164">
            <v>256325.7</v>
          </cell>
          <cell r="P164">
            <v>314813.5</v>
          </cell>
          <cell r="S164">
            <v>188028.72175000003</v>
          </cell>
          <cell r="T164">
            <v>46935.316000000006</v>
          </cell>
          <cell r="U164">
            <v>46482.5</v>
          </cell>
          <cell r="V164">
            <v>93417.816000000006</v>
          </cell>
          <cell r="W164">
            <v>47492.656000000003</v>
          </cell>
          <cell r="X164">
            <v>140910.47200000001</v>
          </cell>
          <cell r="Y164">
            <v>47118.249750000003</v>
          </cell>
          <cell r="AA164">
            <v>47305.75</v>
          </cell>
          <cell r="AB164">
            <v>187040.56599999999</v>
          </cell>
          <cell r="AC164">
            <v>47118.249750000003</v>
          </cell>
          <cell r="AD164">
            <v>188028.72175000003</v>
          </cell>
          <cell r="AE164">
            <v>988.15575000003446</v>
          </cell>
          <cell r="AF164">
            <v>5.2831092801549507E-3</v>
          </cell>
        </row>
        <row r="165">
          <cell r="B165" t="str">
            <v>7</v>
          </cell>
          <cell r="C165" t="str">
            <v>Прочие затраты</v>
          </cell>
          <cell r="D165" t="str">
            <v>тыс.руб</v>
          </cell>
          <cell r="E165">
            <v>198276</v>
          </cell>
          <cell r="F165">
            <v>253857.98</v>
          </cell>
          <cell r="G165">
            <v>290893.26113559323</v>
          </cell>
          <cell r="H165">
            <v>75170.322</v>
          </cell>
          <cell r="I165">
            <v>69335.590999999986</v>
          </cell>
          <cell r="J165">
            <v>144505.913</v>
          </cell>
          <cell r="K165">
            <v>74941.901525423731</v>
          </cell>
          <cell r="L165">
            <v>219447.81452542375</v>
          </cell>
          <cell r="M165">
            <v>71445.446610169485</v>
          </cell>
          <cell r="N165">
            <v>334444.26444</v>
          </cell>
          <cell r="O165">
            <v>360499.76857859996</v>
          </cell>
          <cell r="P165">
            <v>379722.64960763045</v>
          </cell>
          <cell r="Q165">
            <v>27303.27</v>
          </cell>
          <cell r="S165">
            <v>277930.81969188579</v>
          </cell>
          <cell r="T165">
            <v>75170.322</v>
          </cell>
          <cell r="U165">
            <v>69335.590999999986</v>
          </cell>
          <cell r="V165">
            <v>144505.913</v>
          </cell>
          <cell r="W165">
            <v>67970.203000000009</v>
          </cell>
          <cell r="X165">
            <v>212476.11600000001</v>
          </cell>
          <cell r="Y165">
            <v>65454.703691885785</v>
          </cell>
          <cell r="AA165">
            <v>71445.446610169485</v>
          </cell>
          <cell r="AB165">
            <v>290893.26113559323</v>
          </cell>
          <cell r="AC165">
            <v>65454.703691885785</v>
          </cell>
          <cell r="AD165">
            <v>277930.81969188579</v>
          </cell>
          <cell r="AE165">
            <v>-12962.441443707445</v>
          </cell>
          <cell r="AF165">
            <v>-4.4560817232769445E-2</v>
          </cell>
        </row>
        <row r="166">
          <cell r="B166" t="str">
            <v>7.1</v>
          </cell>
          <cell r="C166" t="str">
            <v xml:space="preserve">             Оплата услуг РАО "Холдинг МРСК" 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 t="str">
            <v/>
          </cell>
        </row>
        <row r="167">
          <cell r="B167">
            <v>7.2</v>
          </cell>
          <cell r="C167" t="str">
            <v xml:space="preserve">        Оплата услуг ОАО "СО-ЦДУ ЕЭС"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 t="str">
            <v/>
          </cell>
        </row>
        <row r="168">
          <cell r="B168">
            <v>7.3</v>
          </cell>
          <cell r="C168" t="str">
            <v xml:space="preserve">        Оплата услуг операторов рынка: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 t="str">
            <v/>
          </cell>
        </row>
        <row r="169">
          <cell r="B169" t="str">
            <v>7.3.1.</v>
          </cell>
          <cell r="C169" t="str">
            <v xml:space="preserve">                     НП ''АТС''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 t="str">
            <v/>
          </cell>
        </row>
        <row r="170">
          <cell r="B170" t="str">
            <v>7.3.2.</v>
          </cell>
          <cell r="C170" t="str">
            <v xml:space="preserve">                     ЗАО ''ЦФР''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 t="str">
            <v/>
          </cell>
        </row>
        <row r="171">
          <cell r="B171" t="str">
            <v>7.3.3.</v>
          </cell>
          <cell r="C171" t="str">
            <v xml:space="preserve">                     прочих</v>
          </cell>
          <cell r="D171" t="str">
            <v>тыс.руб</v>
          </cell>
          <cell r="E171">
            <v>0</v>
          </cell>
          <cell r="F171">
            <v>0</v>
          </cell>
          <cell r="G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 t="str">
            <v/>
          </cell>
        </row>
        <row r="172">
          <cell r="B172">
            <v>7.4</v>
          </cell>
          <cell r="C172" t="str">
            <v xml:space="preserve">        Оплата работ и услуг сторонних организаций, в т.ч.</v>
          </cell>
          <cell r="D172" t="str">
            <v>тыс.руб</v>
          </cell>
          <cell r="E172">
            <v>95863</v>
          </cell>
          <cell r="F172">
            <v>145738</v>
          </cell>
          <cell r="G172">
            <v>160050.91913559323</v>
          </cell>
          <cell r="H172">
            <v>38429.061000000002</v>
          </cell>
          <cell r="I172">
            <v>39141.06</v>
          </cell>
          <cell r="J172">
            <v>77570.120999999999</v>
          </cell>
          <cell r="K172">
            <v>40477.25152542373</v>
          </cell>
          <cell r="L172">
            <v>118047.37252542374</v>
          </cell>
          <cell r="M172">
            <v>42003.546610169491</v>
          </cell>
          <cell r="N172">
            <v>203881.10048000002</v>
          </cell>
          <cell r="O172">
            <v>228325.2090112</v>
          </cell>
          <cell r="P172">
            <v>242938.0223879168</v>
          </cell>
          <cell r="Q172">
            <v>0</v>
          </cell>
          <cell r="S172">
            <v>156933.23965188579</v>
          </cell>
          <cell r="T172">
            <v>38429.061000000002</v>
          </cell>
          <cell r="U172">
            <v>39141.06</v>
          </cell>
          <cell r="V172">
            <v>77570.120999999999</v>
          </cell>
          <cell r="W172">
            <v>38710.675999999999</v>
          </cell>
          <cell r="X172">
            <v>116280.79699999999</v>
          </cell>
          <cell r="Y172">
            <v>40652.442651885787</v>
          </cell>
          <cell r="AA172">
            <v>42003.546610169491</v>
          </cell>
          <cell r="AB172">
            <v>160050.91913559323</v>
          </cell>
          <cell r="AC172">
            <v>40652.442651885787</v>
          </cell>
          <cell r="AD172">
            <v>156933.23965188579</v>
          </cell>
          <cell r="AE172">
            <v>-3117.6794837074412</v>
          </cell>
          <cell r="AF172">
            <v>-1.9479297591950599E-2</v>
          </cell>
        </row>
        <row r="173">
          <cell r="B173" t="str">
            <v xml:space="preserve"> 7.4.1</v>
          </cell>
          <cell r="C173" t="str">
            <v xml:space="preserve">         - услуги связи и передачи данных</v>
          </cell>
          <cell r="D173" t="str">
            <v>тыс.руб</v>
          </cell>
          <cell r="E173">
            <v>7480</v>
          </cell>
          <cell r="F173">
            <v>7347</v>
          </cell>
          <cell r="G173">
            <v>8401.7401355932216</v>
          </cell>
          <cell r="H173">
            <v>2204.3319999999999</v>
          </cell>
          <cell r="I173">
            <v>2130.17</v>
          </cell>
          <cell r="J173">
            <v>4334.5020000000004</v>
          </cell>
          <cell r="K173">
            <v>2289.4915254237294</v>
          </cell>
          <cell r="L173">
            <v>6623.9935254237298</v>
          </cell>
          <cell r="M173">
            <v>1777.7466101694918</v>
          </cell>
          <cell r="N173">
            <v>6836</v>
          </cell>
          <cell r="O173">
            <v>7280</v>
          </cell>
          <cell r="P173">
            <v>7745.92</v>
          </cell>
          <cell r="S173">
            <v>8714.2504900000004</v>
          </cell>
          <cell r="T173">
            <v>2204.3319999999999</v>
          </cell>
          <cell r="U173">
            <v>2130.17</v>
          </cell>
          <cell r="V173">
            <v>4334.5020000000004</v>
          </cell>
          <cell r="W173">
            <v>2185.96</v>
          </cell>
          <cell r="X173">
            <v>6520.4620000000004</v>
          </cell>
          <cell r="Y173">
            <v>2193.7884899999999</v>
          </cell>
          <cell r="AA173">
            <v>1777.7466101694918</v>
          </cell>
          <cell r="AB173">
            <v>8401.7401355932216</v>
          </cell>
          <cell r="AC173">
            <v>2193.7884899999999</v>
          </cell>
          <cell r="AD173">
            <v>8714.2504900000004</v>
          </cell>
          <cell r="AE173">
            <v>312.51035440677879</v>
          </cell>
          <cell r="AF173">
            <v>3.719590815274762E-2</v>
          </cell>
        </row>
        <row r="174">
          <cell r="B174" t="str">
            <v xml:space="preserve"> 7.4.2</v>
          </cell>
          <cell r="C174" t="str">
            <v xml:space="preserve">         - коммунальные услуги</v>
          </cell>
          <cell r="D174" t="str">
            <v>тыс.руб</v>
          </cell>
          <cell r="E174">
            <v>642</v>
          </cell>
          <cell r="F174">
            <v>908</v>
          </cell>
          <cell r="G174">
            <v>4627.2510000000002</v>
          </cell>
          <cell r="H174">
            <v>2163.8910000000001</v>
          </cell>
          <cell r="I174">
            <v>625.24</v>
          </cell>
          <cell r="J174">
            <v>2789.1310000000003</v>
          </cell>
          <cell r="K174">
            <v>257.61</v>
          </cell>
          <cell r="L174">
            <v>3046.7410000000004</v>
          </cell>
          <cell r="M174">
            <v>1580.51</v>
          </cell>
          <cell r="N174">
            <v>688</v>
          </cell>
          <cell r="O174">
            <v>733.40800000000002</v>
          </cell>
          <cell r="P174">
            <v>780.34611200000006</v>
          </cell>
          <cell r="S174">
            <v>4834.0851100000009</v>
          </cell>
          <cell r="T174">
            <v>2163.8910000000001</v>
          </cell>
          <cell r="U174">
            <v>625.24</v>
          </cell>
          <cell r="V174">
            <v>2789.1310000000003</v>
          </cell>
          <cell r="W174">
            <v>178.827</v>
          </cell>
          <cell r="X174">
            <v>2967.9580000000005</v>
          </cell>
          <cell r="Y174">
            <v>1866.1271100000001</v>
          </cell>
          <cell r="AA174">
            <v>1580.51</v>
          </cell>
          <cell r="AB174">
            <v>4627.2510000000002</v>
          </cell>
          <cell r="AC174">
            <v>1866.1271100000001</v>
          </cell>
          <cell r="AD174">
            <v>4834.0851100000009</v>
          </cell>
          <cell r="AE174">
            <v>206.83411000000069</v>
          </cell>
          <cell r="AF174">
            <v>4.4699133459585545E-2</v>
          </cell>
        </row>
        <row r="175">
          <cell r="B175" t="str">
            <v xml:space="preserve"> 7.4.3</v>
          </cell>
          <cell r="C175" t="str">
            <v xml:space="preserve">         - повышение квалификации и проф.переподготовка</v>
          </cell>
          <cell r="D175" t="str">
            <v>тыс.руб</v>
          </cell>
          <cell r="E175">
            <v>2418</v>
          </cell>
          <cell r="F175">
            <v>2646</v>
          </cell>
          <cell r="G175">
            <v>2520.0819999999999</v>
          </cell>
          <cell r="H175">
            <v>356.11199999999997</v>
          </cell>
          <cell r="I175">
            <v>586.64</v>
          </cell>
          <cell r="J175">
            <v>942.75199999999995</v>
          </cell>
          <cell r="K175">
            <v>899.3</v>
          </cell>
          <cell r="L175">
            <v>1842.0519999999999</v>
          </cell>
          <cell r="M175">
            <v>678.03</v>
          </cell>
          <cell r="N175">
            <v>2714.0550000000003</v>
          </cell>
          <cell r="O175">
            <v>2890.4685750000003</v>
          </cell>
          <cell r="P175">
            <v>3075.4585638000003</v>
          </cell>
          <cell r="S175">
            <v>1453.5329999999999</v>
          </cell>
          <cell r="T175">
            <v>356.11199999999997</v>
          </cell>
          <cell r="U175">
            <v>586.64</v>
          </cell>
          <cell r="V175">
            <v>942.75199999999995</v>
          </cell>
          <cell r="W175">
            <v>342.08</v>
          </cell>
          <cell r="X175">
            <v>1284.8319999999999</v>
          </cell>
          <cell r="Y175">
            <v>168.70099999999999</v>
          </cell>
          <cell r="AA175">
            <v>678.03</v>
          </cell>
          <cell r="AB175">
            <v>2520.0819999999999</v>
          </cell>
          <cell r="AC175">
            <v>168.70099999999999</v>
          </cell>
          <cell r="AD175">
            <v>1453.5329999999999</v>
          </cell>
          <cell r="AE175">
            <v>-1066.549</v>
          </cell>
          <cell r="AF175">
            <v>-0.42321995871562912</v>
          </cell>
        </row>
        <row r="176">
          <cell r="B176" t="str">
            <v xml:space="preserve"> 7.4.4</v>
          </cell>
          <cell r="C176" t="str">
            <v xml:space="preserve">         - IT-услуги</v>
          </cell>
          <cell r="D176" t="str">
            <v>тыс.руб</v>
          </cell>
          <cell r="E176">
            <v>6231</v>
          </cell>
          <cell r="F176">
            <v>16799.099999999999</v>
          </cell>
          <cell r="G176">
            <v>27975.952000000001</v>
          </cell>
          <cell r="H176">
            <v>4749.7020000000002</v>
          </cell>
          <cell r="I176">
            <v>7455.41</v>
          </cell>
          <cell r="J176">
            <v>12205.112000000001</v>
          </cell>
          <cell r="K176">
            <v>7709.84</v>
          </cell>
          <cell r="L176">
            <v>19914.952000000001</v>
          </cell>
          <cell r="M176">
            <v>8061</v>
          </cell>
          <cell r="N176">
            <v>33491</v>
          </cell>
          <cell r="O176">
            <v>35836</v>
          </cell>
          <cell r="P176">
            <v>38129.504000000001</v>
          </cell>
          <cell r="S176">
            <v>27559.851000000002</v>
          </cell>
          <cell r="T176">
            <v>4749.7020000000002</v>
          </cell>
          <cell r="U176">
            <v>7455.41</v>
          </cell>
          <cell r="V176">
            <v>12205.112000000001</v>
          </cell>
          <cell r="W176">
            <v>7514.5250000000015</v>
          </cell>
          <cell r="X176">
            <v>19719.637000000002</v>
          </cell>
          <cell r="Y176">
            <v>7840.2139999999999</v>
          </cell>
          <cell r="AA176">
            <v>8061</v>
          </cell>
          <cell r="AB176">
            <v>27975.952000000001</v>
          </cell>
          <cell r="AC176">
            <v>7840.2139999999999</v>
          </cell>
          <cell r="AD176">
            <v>27559.851000000002</v>
          </cell>
          <cell r="AE176">
            <v>-416.10099999999875</v>
          </cell>
          <cell r="AF176">
            <v>-1.487352423252652E-2</v>
          </cell>
        </row>
        <row r="177">
          <cell r="B177" t="str">
            <v xml:space="preserve"> 7.4.5</v>
          </cell>
          <cell r="C177" t="str">
            <v xml:space="preserve">         - аудиторские услуги</v>
          </cell>
          <cell r="D177" t="str">
            <v>тыс.руб</v>
          </cell>
          <cell r="E177">
            <v>350</v>
          </cell>
          <cell r="F177">
            <v>3581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199.983</v>
          </cell>
          <cell r="O177">
            <v>212.98189499999998</v>
          </cell>
          <cell r="P177">
            <v>226.61273627999998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 t="str">
            <v/>
          </cell>
        </row>
        <row r="178">
          <cell r="B178" t="str">
            <v xml:space="preserve"> 7.4.6</v>
          </cell>
          <cell r="C178" t="str">
            <v xml:space="preserve">         - юридические услуги</v>
          </cell>
          <cell r="D178" t="str">
            <v>тыс.руб</v>
          </cell>
          <cell r="E178">
            <v>0</v>
          </cell>
          <cell r="F178">
            <v>0</v>
          </cell>
          <cell r="G178">
            <v>110</v>
          </cell>
          <cell r="H178">
            <v>0</v>
          </cell>
          <cell r="I178">
            <v>0</v>
          </cell>
          <cell r="J178">
            <v>0</v>
          </cell>
          <cell r="K178">
            <v>50</v>
          </cell>
          <cell r="L178">
            <v>50</v>
          </cell>
          <cell r="M178">
            <v>60</v>
          </cell>
          <cell r="N178">
            <v>119.98980000000002</v>
          </cell>
          <cell r="O178">
            <v>127.78913700000001</v>
          </cell>
          <cell r="P178">
            <v>135.96764176800002</v>
          </cell>
          <cell r="S178">
            <v>462.74200000000002</v>
          </cell>
          <cell r="T178">
            <v>0</v>
          </cell>
          <cell r="U178">
            <v>0</v>
          </cell>
          <cell r="V178">
            <v>0</v>
          </cell>
          <cell r="W178">
            <v>0.187</v>
          </cell>
          <cell r="X178">
            <v>0.187</v>
          </cell>
          <cell r="Y178">
            <v>462.55500000000001</v>
          </cell>
          <cell r="AA178">
            <v>60</v>
          </cell>
          <cell r="AB178">
            <v>110</v>
          </cell>
          <cell r="AC178">
            <v>462.55500000000001</v>
          </cell>
          <cell r="AD178">
            <v>462.74200000000002</v>
          </cell>
          <cell r="AE178">
            <v>352.74200000000002</v>
          </cell>
          <cell r="AF178">
            <v>3.2067454545454548</v>
          </cell>
        </row>
        <row r="179">
          <cell r="B179" t="str">
            <v xml:space="preserve"> 7.4.7</v>
          </cell>
          <cell r="C179" t="str">
            <v xml:space="preserve">         - консультационные услуги</v>
          </cell>
          <cell r="D179" t="str">
            <v>тыс.руб</v>
          </cell>
          <cell r="E179">
            <v>1324</v>
          </cell>
          <cell r="F179">
            <v>80</v>
          </cell>
          <cell r="G179">
            <v>3306.55</v>
          </cell>
          <cell r="H179">
            <v>826.3</v>
          </cell>
          <cell r="I179">
            <v>826.25</v>
          </cell>
          <cell r="J179">
            <v>1652.55</v>
          </cell>
          <cell r="K179">
            <v>827</v>
          </cell>
          <cell r="L179">
            <v>2479.5500000000002</v>
          </cell>
          <cell r="M179">
            <v>827</v>
          </cell>
          <cell r="N179">
            <v>1301.60364</v>
          </cell>
          <cell r="O179">
            <v>1386.2078766</v>
          </cell>
          <cell r="P179">
            <v>1474.9251807024</v>
          </cell>
          <cell r="S179">
            <v>4296.777</v>
          </cell>
          <cell r="T179">
            <v>826.3</v>
          </cell>
          <cell r="U179">
            <v>826.25</v>
          </cell>
          <cell r="V179">
            <v>1652.55</v>
          </cell>
          <cell r="W179">
            <v>826.26600000000008</v>
          </cell>
          <cell r="X179">
            <v>2478.8159999999998</v>
          </cell>
          <cell r="Y179">
            <v>1817.9610000000002</v>
          </cell>
          <cell r="AA179">
            <v>827</v>
          </cell>
          <cell r="AB179">
            <v>3306.55</v>
          </cell>
          <cell r="AC179">
            <v>1817.9610000000002</v>
          </cell>
          <cell r="AD179">
            <v>4296.777</v>
          </cell>
          <cell r="AE179">
            <v>990.22699999999986</v>
          </cell>
          <cell r="AF179">
            <v>0.29947437661611037</v>
          </cell>
        </row>
        <row r="180">
          <cell r="B180" t="str">
            <v xml:space="preserve"> 7.4.8</v>
          </cell>
          <cell r="C180" t="str">
            <v xml:space="preserve">         - услуги пожарной, вневедомственной и сторожевой охраны</v>
          </cell>
          <cell r="D180" t="str">
            <v>тыс.руб</v>
          </cell>
          <cell r="E180">
            <v>12596</v>
          </cell>
          <cell r="F180">
            <v>14912</v>
          </cell>
          <cell r="G180">
            <v>16528.141</v>
          </cell>
          <cell r="H180">
            <v>3869.8209999999999</v>
          </cell>
          <cell r="I180">
            <v>4168.16</v>
          </cell>
          <cell r="J180">
            <v>8037.9809999999998</v>
          </cell>
          <cell r="K180">
            <v>4245.08</v>
          </cell>
          <cell r="L180">
            <v>12283.061</v>
          </cell>
          <cell r="M180">
            <v>4245.08</v>
          </cell>
          <cell r="N180">
            <v>12073.259400000003</v>
          </cell>
          <cell r="O180">
            <v>12858.021261000002</v>
          </cell>
          <cell r="P180">
            <v>13680.934621704002</v>
          </cell>
          <cell r="S180">
            <v>16324.114</v>
          </cell>
          <cell r="T180">
            <v>3869.8209999999999</v>
          </cell>
          <cell r="U180">
            <v>4168.16</v>
          </cell>
          <cell r="V180">
            <v>8037.9809999999998</v>
          </cell>
          <cell r="W180">
            <v>4155.1689999999999</v>
          </cell>
          <cell r="X180">
            <v>12193.15</v>
          </cell>
          <cell r="Y180">
            <v>4130.9639999999999</v>
          </cell>
          <cell r="AA180">
            <v>4245.08</v>
          </cell>
          <cell r="AB180">
            <v>16528.141</v>
          </cell>
          <cell r="AC180">
            <v>4130.9639999999999</v>
          </cell>
          <cell r="AD180">
            <v>16324.114</v>
          </cell>
          <cell r="AE180">
            <v>-204.02700000000004</v>
          </cell>
          <cell r="AF180">
            <v>-1.234421947392632E-2</v>
          </cell>
        </row>
        <row r="181">
          <cell r="B181" t="str">
            <v xml:space="preserve"> 7.4.9</v>
          </cell>
          <cell r="C181" t="str">
            <v xml:space="preserve">         - услуги по управлению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23405</v>
          </cell>
          <cell r="O181">
            <v>25161</v>
          </cell>
          <cell r="P181">
            <v>26771.304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 t="str">
            <v/>
          </cell>
        </row>
        <row r="182">
          <cell r="B182" t="str">
            <v xml:space="preserve"> 7.4.10</v>
          </cell>
          <cell r="C182" t="str">
            <v xml:space="preserve">         - услуги Энергетического углеродного фонда</v>
          </cell>
          <cell r="D182" t="str">
            <v>тыс.руб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 t="str">
            <v/>
          </cell>
        </row>
        <row r="183">
          <cell r="B183" t="str">
            <v xml:space="preserve"> 7.4.11</v>
          </cell>
          <cell r="C183" t="str">
            <v xml:space="preserve">         - услуги PR</v>
          </cell>
          <cell r="D183" t="str">
            <v>тыс.руб</v>
          </cell>
          <cell r="E183">
            <v>808</v>
          </cell>
          <cell r="F183">
            <v>942</v>
          </cell>
          <cell r="G183">
            <v>726.04</v>
          </cell>
          <cell r="H183">
            <v>128.65</v>
          </cell>
          <cell r="I183">
            <v>89.39</v>
          </cell>
          <cell r="J183">
            <v>218.04000000000002</v>
          </cell>
          <cell r="K183">
            <v>254</v>
          </cell>
          <cell r="L183">
            <v>472.04</v>
          </cell>
          <cell r="M183">
            <v>254</v>
          </cell>
          <cell r="N183">
            <v>558.80964000000006</v>
          </cell>
          <cell r="O183">
            <v>595.13226659999998</v>
          </cell>
          <cell r="P183">
            <v>633.2207316624</v>
          </cell>
          <cell r="S183">
            <v>625.16000000000008</v>
          </cell>
          <cell r="T183">
            <v>128.65</v>
          </cell>
          <cell r="U183">
            <v>89.39</v>
          </cell>
          <cell r="V183">
            <v>218.04000000000002</v>
          </cell>
          <cell r="W183">
            <v>167.95</v>
          </cell>
          <cell r="X183">
            <v>385.99</v>
          </cell>
          <cell r="Y183">
            <v>239.17000000000002</v>
          </cell>
          <cell r="AA183">
            <v>254</v>
          </cell>
          <cell r="AB183">
            <v>726.04</v>
          </cell>
          <cell r="AC183">
            <v>239.17000000000002</v>
          </cell>
          <cell r="AD183">
            <v>625.16000000000008</v>
          </cell>
          <cell r="AE183">
            <v>-100.87999999999988</v>
          </cell>
          <cell r="AF183">
            <v>-0.13894551264393132</v>
          </cell>
        </row>
        <row r="184">
          <cell r="B184" t="str">
            <v xml:space="preserve"> 7.4.12</v>
          </cell>
          <cell r="C184" t="str">
            <v xml:space="preserve">         - прочие работы и услуги сторонних организаций*</v>
          </cell>
          <cell r="D184" t="str">
            <v>тыс.руб</v>
          </cell>
          <cell r="E184">
            <v>64014</v>
          </cell>
          <cell r="F184">
            <v>98522.9</v>
          </cell>
          <cell r="G184">
            <v>95855.163</v>
          </cell>
          <cell r="H184">
            <v>24130.253000000001</v>
          </cell>
          <cell r="I184">
            <v>23259.800000000003</v>
          </cell>
          <cell r="J184">
            <v>47390.053</v>
          </cell>
          <cell r="K184">
            <v>23944.93</v>
          </cell>
          <cell r="L184">
            <v>71334.983000000007</v>
          </cell>
          <cell r="M184">
            <v>24520.18</v>
          </cell>
          <cell r="N184">
            <v>122493.4</v>
          </cell>
          <cell r="O184">
            <v>141244.20000000001</v>
          </cell>
          <cell r="P184">
            <v>150283.82880000002</v>
          </cell>
          <cell r="S184">
            <v>92662.727051885784</v>
          </cell>
          <cell r="T184">
            <v>24130.253000000001</v>
          </cell>
          <cell r="U184">
            <v>23259.800000000003</v>
          </cell>
          <cell r="V184">
            <v>47390.053</v>
          </cell>
          <cell r="W184">
            <v>23339.712</v>
          </cell>
          <cell r="X184">
            <v>70729.764999999999</v>
          </cell>
          <cell r="Y184">
            <v>21932.962051885788</v>
          </cell>
          <cell r="AA184">
            <v>24520.18</v>
          </cell>
          <cell r="AB184">
            <v>95855.163</v>
          </cell>
          <cell r="AC184">
            <v>21932.962051885788</v>
          </cell>
          <cell r="AD184">
            <v>92662.727051885784</v>
          </cell>
          <cell r="AE184">
            <v>-3192.4359481142164</v>
          </cell>
          <cell r="AF184">
            <v>-3.3304788685344124E-2</v>
          </cell>
        </row>
        <row r="185">
          <cell r="B185" t="str">
            <v>7.5.</v>
          </cell>
          <cell r="C185" t="str">
            <v xml:space="preserve">        Командировочные и представительские расходы</v>
          </cell>
          <cell r="D185" t="str">
            <v>тыс.руб</v>
          </cell>
          <cell r="E185">
            <v>5861</v>
          </cell>
          <cell r="F185">
            <v>5416</v>
          </cell>
          <cell r="G185">
            <v>4869.7889999999998</v>
          </cell>
          <cell r="H185">
            <v>937.94900000000007</v>
          </cell>
          <cell r="I185">
            <v>830.14</v>
          </cell>
          <cell r="J185">
            <v>1768.0889999999999</v>
          </cell>
          <cell r="K185">
            <v>1563</v>
          </cell>
          <cell r="L185">
            <v>3331.0889999999999</v>
          </cell>
          <cell r="M185">
            <v>1538.7</v>
          </cell>
          <cell r="N185">
            <v>7579</v>
          </cell>
          <cell r="O185">
            <v>7942</v>
          </cell>
          <cell r="P185">
            <v>8450.2880000000005</v>
          </cell>
          <cell r="S185">
            <v>3189.1313899999996</v>
          </cell>
          <cell r="T185">
            <v>937.94900000000007</v>
          </cell>
          <cell r="U185">
            <v>830.14</v>
          </cell>
          <cell r="V185">
            <v>1768.0889999999999</v>
          </cell>
          <cell r="W185">
            <v>265.64400000000001</v>
          </cell>
          <cell r="X185">
            <v>2033.7329999999999</v>
          </cell>
          <cell r="Y185">
            <v>1155.3983899999998</v>
          </cell>
          <cell r="AA185">
            <v>1538.7</v>
          </cell>
          <cell r="AB185">
            <v>4869.7889999999998</v>
          </cell>
          <cell r="AC185">
            <v>1155.3983899999998</v>
          </cell>
          <cell r="AD185">
            <v>3189.1313899999996</v>
          </cell>
          <cell r="AE185">
            <v>-1680.6576100000002</v>
          </cell>
          <cell r="AF185">
            <v>-0.34511918483531839</v>
          </cell>
        </row>
        <row r="186">
          <cell r="B186" t="str">
            <v>7.6.</v>
          </cell>
          <cell r="C186" t="str">
            <v xml:space="preserve">        Арендная плата по направлениям (арендодателям)**</v>
          </cell>
          <cell r="D186" t="str">
            <v>тыс.руб</v>
          </cell>
          <cell r="E186">
            <v>0</v>
          </cell>
          <cell r="F186">
            <v>0</v>
          </cell>
          <cell r="G186">
            <v>12836.784</v>
          </cell>
          <cell r="H186">
            <v>2254.0940000000001</v>
          </cell>
          <cell r="I186">
            <v>2704.69</v>
          </cell>
          <cell r="J186">
            <v>4958.7839999999997</v>
          </cell>
          <cell r="K186">
            <v>3939</v>
          </cell>
          <cell r="L186">
            <v>8897.7839999999997</v>
          </cell>
          <cell r="M186">
            <v>3939</v>
          </cell>
          <cell r="N186">
            <v>0</v>
          </cell>
          <cell r="O186">
            <v>0</v>
          </cell>
          <cell r="P186">
            <v>0</v>
          </cell>
          <cell r="S186">
            <v>10664.67722</v>
          </cell>
          <cell r="T186">
            <v>2254.0940000000001</v>
          </cell>
          <cell r="U186">
            <v>2704.69</v>
          </cell>
          <cell r="V186">
            <v>4958.7839999999997</v>
          </cell>
          <cell r="W186">
            <v>2932.4679999999998</v>
          </cell>
          <cell r="X186">
            <v>7891.2519999999995</v>
          </cell>
          <cell r="Y186">
            <v>2773.4252200000001</v>
          </cell>
          <cell r="AA186">
            <v>3939</v>
          </cell>
          <cell r="AB186">
            <v>12836.784</v>
          </cell>
          <cell r="AC186">
            <v>2773.4252200000001</v>
          </cell>
          <cell r="AD186">
            <v>10664.67722</v>
          </cell>
          <cell r="AE186">
            <v>-2172.1067800000001</v>
          </cell>
          <cell r="AF186">
            <v>-0.16920957616798726</v>
          </cell>
        </row>
        <row r="187">
          <cell r="B187" t="str">
            <v>7.7.</v>
          </cell>
          <cell r="C187" t="str">
            <v xml:space="preserve">        Лизинг</v>
          </cell>
          <cell r="D187" t="str">
            <v>тыс.руб</v>
          </cell>
          <cell r="E187">
            <v>38499</v>
          </cell>
          <cell r="F187">
            <v>52295.48</v>
          </cell>
          <cell r="G187">
            <v>71630.602000000014</v>
          </cell>
          <cell r="H187">
            <v>24342.192000000003</v>
          </cell>
          <cell r="I187">
            <v>18296.34</v>
          </cell>
          <cell r="J187">
            <v>42638.532000000007</v>
          </cell>
          <cell r="K187">
            <v>17606.25</v>
          </cell>
          <cell r="L187">
            <v>60244.782000000007</v>
          </cell>
          <cell r="M187">
            <v>11385.82</v>
          </cell>
          <cell r="N187">
            <v>56837.17</v>
          </cell>
          <cell r="O187">
            <v>42480.89</v>
          </cell>
          <cell r="P187">
            <v>36630.53</v>
          </cell>
          <cell r="Q187">
            <v>27303.27</v>
          </cell>
          <cell r="S187">
            <v>71833.576000000015</v>
          </cell>
          <cell r="T187">
            <v>24342.192000000003</v>
          </cell>
          <cell r="U187">
            <v>18296.34</v>
          </cell>
          <cell r="V187">
            <v>42638.532000000007</v>
          </cell>
          <cell r="W187">
            <v>17165.732</v>
          </cell>
          <cell r="X187">
            <v>59804.26400000001</v>
          </cell>
          <cell r="Y187">
            <v>12029.312</v>
          </cell>
          <cell r="AA187">
            <v>11385.82</v>
          </cell>
          <cell r="AB187">
            <v>71630.602000000014</v>
          </cell>
          <cell r="AC187">
            <v>12029.312</v>
          </cell>
          <cell r="AD187">
            <v>71833.576000000015</v>
          </cell>
          <cell r="AE187">
            <v>202.97400000000198</v>
          </cell>
          <cell r="AF187">
            <v>2.8336213061562979E-3</v>
          </cell>
        </row>
        <row r="188">
          <cell r="B188" t="str">
            <v>7.8</v>
          </cell>
          <cell r="C188" t="str">
            <v xml:space="preserve">        Расходы на страхование</v>
          </cell>
          <cell r="D188" t="str">
            <v>тыс.руб</v>
          </cell>
          <cell r="E188">
            <v>33948</v>
          </cell>
          <cell r="F188">
            <v>24440</v>
          </cell>
          <cell r="G188">
            <v>13656.352999999999</v>
          </cell>
          <cell r="H188">
            <v>3103.0529999999999</v>
          </cell>
          <cell r="I188">
            <v>2902.4</v>
          </cell>
          <cell r="J188">
            <v>6005.4529999999995</v>
          </cell>
          <cell r="K188">
            <v>3824.7</v>
          </cell>
          <cell r="L188">
            <v>9830.1529999999984</v>
          </cell>
          <cell r="M188">
            <v>3826.2</v>
          </cell>
          <cell r="N188">
            <v>38155</v>
          </cell>
          <cell r="O188">
            <v>51830</v>
          </cell>
          <cell r="P188">
            <v>55147.12</v>
          </cell>
          <cell r="S188">
            <v>12370.136869999998</v>
          </cell>
          <cell r="T188">
            <v>3103.0529999999999</v>
          </cell>
          <cell r="U188">
            <v>2902.4</v>
          </cell>
          <cell r="V188">
            <v>6005.4529999999995</v>
          </cell>
          <cell r="W188">
            <v>3271.5610000000001</v>
          </cell>
          <cell r="X188">
            <v>9277.0139999999992</v>
          </cell>
          <cell r="Y188">
            <v>3093.1228699999997</v>
          </cell>
          <cell r="AA188">
            <v>3826.2</v>
          </cell>
          <cell r="AB188">
            <v>13656.352999999999</v>
          </cell>
          <cell r="AC188">
            <v>3093.1228699999997</v>
          </cell>
          <cell r="AD188">
            <v>12370.136869999998</v>
          </cell>
          <cell r="AE188">
            <v>-1286.2161300000007</v>
          </cell>
          <cell r="AF188">
            <v>-9.4184452466921503E-2</v>
          </cell>
        </row>
        <row r="189">
          <cell r="B189" t="str">
            <v>7.9</v>
          </cell>
          <cell r="C189" t="str">
            <v xml:space="preserve">        Налоги и сборы, относимые на с/с (за искл. ЕСН):</v>
          </cell>
          <cell r="D189" t="str">
            <v>тыс.руб</v>
          </cell>
          <cell r="E189">
            <v>17847</v>
          </cell>
          <cell r="F189">
            <v>18117</v>
          </cell>
          <cell r="G189">
            <v>13742.796</v>
          </cell>
          <cell r="H189">
            <v>3529.7749999999996</v>
          </cell>
          <cell r="I189">
            <v>3596.3409999999999</v>
          </cell>
          <cell r="J189">
            <v>7126.116</v>
          </cell>
          <cell r="K189">
            <v>3349.09</v>
          </cell>
          <cell r="L189">
            <v>10475.206</v>
          </cell>
          <cell r="M189">
            <v>3267.59</v>
          </cell>
          <cell r="N189">
            <v>17048.708279999999</v>
          </cell>
          <cell r="O189">
            <v>18156.874318200003</v>
          </cell>
          <cell r="P189">
            <v>19318.914274564799</v>
          </cell>
          <cell r="Q189">
            <v>0</v>
          </cell>
          <cell r="S189">
            <v>14720.293010000001</v>
          </cell>
          <cell r="T189">
            <v>3529.7749999999996</v>
          </cell>
          <cell r="U189">
            <v>3596.3409999999999</v>
          </cell>
          <cell r="V189">
            <v>7126.116</v>
          </cell>
          <cell r="W189">
            <v>3673.5</v>
          </cell>
          <cell r="X189">
            <v>10799.616</v>
          </cell>
          <cell r="Y189">
            <v>3920.6770100000003</v>
          </cell>
          <cell r="AA189">
            <v>3267.59</v>
          </cell>
          <cell r="AB189">
            <v>13742.796</v>
          </cell>
          <cell r="AC189">
            <v>3920.6770100000003</v>
          </cell>
          <cell r="AD189">
            <v>14720.293010000001</v>
          </cell>
          <cell r="AE189">
            <v>977.49701000000096</v>
          </cell>
          <cell r="AF189">
            <v>7.112795751315823E-2</v>
          </cell>
        </row>
        <row r="190">
          <cell r="B190" t="str">
            <v>7.9.1</v>
          </cell>
          <cell r="C190" t="str">
            <v xml:space="preserve">         - водный налог</v>
          </cell>
          <cell r="D190" t="str">
            <v>тыс.руб</v>
          </cell>
          <cell r="E190">
            <v>6</v>
          </cell>
          <cell r="F190">
            <v>1</v>
          </cell>
          <cell r="G190">
            <v>4.74</v>
          </cell>
          <cell r="H190">
            <v>0</v>
          </cell>
          <cell r="I190">
            <v>1.24</v>
          </cell>
          <cell r="J190">
            <v>1.24</v>
          </cell>
          <cell r="K190">
            <v>1.75</v>
          </cell>
          <cell r="L190">
            <v>2.99</v>
          </cell>
          <cell r="M190">
            <v>1.75</v>
          </cell>
          <cell r="N190">
            <v>3.42828</v>
          </cell>
          <cell r="O190">
            <v>3.6511182</v>
          </cell>
          <cell r="P190">
            <v>3.8847897648000003</v>
          </cell>
          <cell r="S190">
            <v>3.496</v>
          </cell>
          <cell r="T190">
            <v>0</v>
          </cell>
          <cell r="U190">
            <v>1.24</v>
          </cell>
          <cell r="V190">
            <v>1.24</v>
          </cell>
          <cell r="W190">
            <v>1.0999999999999999</v>
          </cell>
          <cell r="X190">
            <v>2.34</v>
          </cell>
          <cell r="Y190">
            <v>1.1560000000000001</v>
          </cell>
          <cell r="AA190">
            <v>1.75</v>
          </cell>
          <cell r="AB190">
            <v>4.74</v>
          </cell>
          <cell r="AC190">
            <v>1.1560000000000001</v>
          </cell>
          <cell r="AD190">
            <v>3.496</v>
          </cell>
          <cell r="AE190">
            <v>-1.2440000000000002</v>
          </cell>
          <cell r="AF190">
            <v>-0.26244725738396629</v>
          </cell>
        </row>
        <row r="191">
          <cell r="B191" t="str">
            <v>7.9.2</v>
          </cell>
          <cell r="C191" t="str">
            <v xml:space="preserve">         - плата за землю</v>
          </cell>
          <cell r="D191" t="str">
            <v>тыс.руб</v>
          </cell>
          <cell r="E191">
            <v>8367</v>
          </cell>
          <cell r="F191">
            <v>8739</v>
          </cell>
          <cell r="G191">
            <v>4122.18</v>
          </cell>
          <cell r="H191">
            <v>1128.0999999999999</v>
          </cell>
          <cell r="I191">
            <v>1129.28</v>
          </cell>
          <cell r="J191">
            <v>2257.38</v>
          </cell>
          <cell r="K191">
            <v>931.4</v>
          </cell>
          <cell r="L191">
            <v>3188.78</v>
          </cell>
          <cell r="M191">
            <v>933.4</v>
          </cell>
          <cell r="N191">
            <v>7376.6760000000004</v>
          </cell>
          <cell r="O191">
            <v>7856.1599400000005</v>
          </cell>
          <cell r="P191">
            <v>8358.9541761600012</v>
          </cell>
          <cell r="S191">
            <v>4388.9870000000001</v>
          </cell>
          <cell r="T191">
            <v>1128.0999999999999</v>
          </cell>
          <cell r="U191">
            <v>1129.28</v>
          </cell>
          <cell r="V191">
            <v>2257.38</v>
          </cell>
          <cell r="W191">
            <v>1128.9499999999998</v>
          </cell>
          <cell r="X191">
            <v>3386.33</v>
          </cell>
          <cell r="Y191">
            <v>1002.657</v>
          </cell>
          <cell r="AA191">
            <v>933.4</v>
          </cell>
          <cell r="AB191">
            <v>4122.18</v>
          </cell>
          <cell r="AC191">
            <v>1002.657</v>
          </cell>
          <cell r="AD191">
            <v>4388.9870000000001</v>
          </cell>
          <cell r="AE191">
            <v>266.80699999999979</v>
          </cell>
          <cell r="AF191">
            <v>6.4724733029610487E-2</v>
          </cell>
        </row>
        <row r="192">
          <cell r="B192" t="str">
            <v>7.9.3</v>
          </cell>
          <cell r="C192" t="str">
            <v xml:space="preserve">         - транспортный налог</v>
          </cell>
          <cell r="D192" t="str">
            <v>тыс.руб</v>
          </cell>
          <cell r="E192">
            <v>1806</v>
          </cell>
          <cell r="F192">
            <v>1684.6</v>
          </cell>
          <cell r="G192">
            <v>1680.691</v>
          </cell>
          <cell r="H192">
            <v>414.07099999999997</v>
          </cell>
          <cell r="I192">
            <v>422.74</v>
          </cell>
          <cell r="J192">
            <v>836.81099999999992</v>
          </cell>
          <cell r="K192">
            <v>421.94</v>
          </cell>
          <cell r="L192">
            <v>1258.751</v>
          </cell>
          <cell r="M192">
            <v>421.94</v>
          </cell>
          <cell r="N192">
            <v>2087.94</v>
          </cell>
          <cell r="O192">
            <v>2223.6561000000002</v>
          </cell>
          <cell r="P192">
            <v>2365.9700904000001</v>
          </cell>
          <cell r="S192">
            <v>1740.14769</v>
          </cell>
          <cell r="T192">
            <v>414.07099999999997</v>
          </cell>
          <cell r="U192">
            <v>422.74</v>
          </cell>
          <cell r="V192">
            <v>836.81099999999992</v>
          </cell>
          <cell r="W192">
            <v>437.56700000000001</v>
          </cell>
          <cell r="X192">
            <v>1274.3779999999999</v>
          </cell>
          <cell r="Y192">
            <v>465.76969000000003</v>
          </cell>
          <cell r="AA192">
            <v>421.94</v>
          </cell>
          <cell r="AB192">
            <v>1680.691</v>
          </cell>
          <cell r="AC192">
            <v>465.76969000000003</v>
          </cell>
          <cell r="AD192">
            <v>1740.14769</v>
          </cell>
          <cell r="AE192">
            <v>59.456689999999981</v>
          </cell>
          <cell r="AF192">
            <v>3.537633628073214E-2</v>
          </cell>
        </row>
        <row r="193">
          <cell r="B193" t="str">
            <v>7.9.4</v>
          </cell>
          <cell r="C193" t="str">
            <v xml:space="preserve">         - налог на имущество</v>
          </cell>
          <cell r="D193" t="str">
            <v>тыс.руб</v>
          </cell>
          <cell r="E193">
            <v>7540</v>
          </cell>
          <cell r="F193">
            <v>7564</v>
          </cell>
          <cell r="G193">
            <v>7748.2929999999997</v>
          </cell>
          <cell r="H193">
            <v>1948.653</v>
          </cell>
          <cell r="I193">
            <v>1997.14</v>
          </cell>
          <cell r="J193">
            <v>3945.7930000000001</v>
          </cell>
          <cell r="K193">
            <v>1943</v>
          </cell>
          <cell r="L193">
            <v>5888.7929999999997</v>
          </cell>
          <cell r="M193">
            <v>1859.5</v>
          </cell>
          <cell r="N193">
            <v>7389.4920000000002</v>
          </cell>
          <cell r="O193">
            <v>7869.8089799999998</v>
          </cell>
          <cell r="P193">
            <v>8373.4767547200008</v>
          </cell>
          <cell r="S193">
            <v>8404.4459999999999</v>
          </cell>
          <cell r="T193">
            <v>1948.653</v>
          </cell>
          <cell r="U193">
            <v>1997.14</v>
          </cell>
          <cell r="V193">
            <v>3945.7930000000001</v>
          </cell>
          <cell r="W193">
            <v>2051.7600000000002</v>
          </cell>
          <cell r="X193">
            <v>5997.5529999999999</v>
          </cell>
          <cell r="Y193">
            <v>2406.893</v>
          </cell>
          <cell r="AA193">
            <v>1859.5</v>
          </cell>
          <cell r="AB193">
            <v>7748.2929999999997</v>
          </cell>
          <cell r="AC193">
            <v>2406.893</v>
          </cell>
          <cell r="AD193">
            <v>8404.4459999999999</v>
          </cell>
          <cell r="AE193">
            <v>656.15300000000025</v>
          </cell>
          <cell r="AF193">
            <v>8.4683555461828861E-2</v>
          </cell>
        </row>
        <row r="194">
          <cell r="B194" t="str">
            <v>7.9.5.</v>
          </cell>
          <cell r="C194" t="str">
            <v xml:space="preserve">         - экологические платежи</v>
          </cell>
          <cell r="D194" t="str">
            <v>тыс.руб</v>
          </cell>
          <cell r="E194">
            <v>128</v>
          </cell>
          <cell r="F194">
            <v>128.4</v>
          </cell>
          <cell r="G194">
            <v>84.891999999999996</v>
          </cell>
          <cell r="H194">
            <v>38.951000000000001</v>
          </cell>
          <cell r="I194">
            <v>45.941000000000003</v>
          </cell>
          <cell r="J194">
            <v>84.891999999999996</v>
          </cell>
          <cell r="L194">
            <v>84.891999999999996</v>
          </cell>
          <cell r="N194">
            <v>191.172</v>
          </cell>
          <cell r="O194">
            <v>203.59817999999999</v>
          </cell>
          <cell r="P194">
            <v>216.62846352</v>
          </cell>
          <cell r="S194">
            <v>183.21632</v>
          </cell>
          <cell r="T194">
            <v>38.951000000000001</v>
          </cell>
          <cell r="U194">
            <v>45.941000000000003</v>
          </cell>
          <cell r="V194">
            <v>84.891999999999996</v>
          </cell>
          <cell r="W194">
            <v>54.123000000000005</v>
          </cell>
          <cell r="X194">
            <v>139.01499999999999</v>
          </cell>
          <cell r="Y194">
            <v>44.201320000000003</v>
          </cell>
          <cell r="AB194">
            <v>84.891999999999996</v>
          </cell>
          <cell r="AC194">
            <v>44.201320000000003</v>
          </cell>
          <cell r="AD194">
            <v>183.21632</v>
          </cell>
          <cell r="AE194">
            <v>98.32432</v>
          </cell>
          <cell r="AF194">
            <v>1.15822833718136</v>
          </cell>
        </row>
        <row r="195">
          <cell r="B195" t="str">
            <v>7.9.6.</v>
          </cell>
          <cell r="C195" t="str">
            <v xml:space="preserve">         - прочие налоги, относимые на с/с </v>
          </cell>
          <cell r="D195" t="str">
            <v>тыс.руб</v>
          </cell>
          <cell r="E195">
            <v>0</v>
          </cell>
          <cell r="F195">
            <v>0</v>
          </cell>
          <cell r="G195">
            <v>102</v>
          </cell>
          <cell r="H195">
            <v>0</v>
          </cell>
          <cell r="I195">
            <v>0</v>
          </cell>
          <cell r="J195">
            <v>0</v>
          </cell>
          <cell r="K195">
            <v>51</v>
          </cell>
          <cell r="L195">
            <v>51</v>
          </cell>
          <cell r="M195">
            <v>51</v>
          </cell>
          <cell r="N195">
            <v>0</v>
          </cell>
          <cell r="O195">
            <v>0</v>
          </cell>
          <cell r="P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51</v>
          </cell>
          <cell r="AB195">
            <v>102</v>
          </cell>
          <cell r="AC195">
            <v>0</v>
          </cell>
          <cell r="AD195">
            <v>0</v>
          </cell>
          <cell r="AE195">
            <v>-102</v>
          </cell>
          <cell r="AF195">
            <v>-1</v>
          </cell>
        </row>
        <row r="196">
          <cell r="B196" t="str">
            <v>7.10.</v>
          </cell>
          <cell r="C196" t="str">
            <v xml:space="preserve">        Расходы на инновации</v>
          </cell>
          <cell r="D196" t="str">
            <v>тыс.руб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 t="str">
            <v/>
          </cell>
        </row>
        <row r="197">
          <cell r="B197" t="str">
            <v>7.11.</v>
          </cell>
          <cell r="C197" t="str">
            <v xml:space="preserve">        Финансирование работ с участием НП ИНВЭЛ</v>
          </cell>
          <cell r="D197" t="str">
            <v>тыс.руб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644.16999999999996</v>
          </cell>
          <cell r="O197">
            <v>686.04104999999993</v>
          </cell>
          <cell r="P197">
            <v>729.94767719999993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 t="str">
            <v/>
          </cell>
        </row>
        <row r="198">
          <cell r="B198" t="str">
            <v>7.12.</v>
          </cell>
          <cell r="C198" t="str">
            <v>Затраты на экологию</v>
          </cell>
          <cell r="D198" t="str">
            <v>тыс.руб</v>
          </cell>
          <cell r="E198">
            <v>0</v>
          </cell>
          <cell r="F198">
            <v>11</v>
          </cell>
          <cell r="G198">
            <v>318.29199999999997</v>
          </cell>
          <cell r="H198">
            <v>67.822000000000003</v>
          </cell>
          <cell r="I198">
            <v>87.69</v>
          </cell>
          <cell r="J198">
            <v>155.512</v>
          </cell>
          <cell r="K198">
            <v>81.39</v>
          </cell>
          <cell r="L198">
            <v>236.90199999999999</v>
          </cell>
          <cell r="M198">
            <v>81.39</v>
          </cell>
          <cell r="N198">
            <v>137.51568</v>
          </cell>
          <cell r="O198">
            <v>146.45419920000001</v>
          </cell>
          <cell r="P198">
            <v>155.82726794880003</v>
          </cell>
          <cell r="S198">
            <v>509.93307999999996</v>
          </cell>
          <cell r="T198">
            <v>67.822000000000003</v>
          </cell>
          <cell r="U198">
            <v>87.69</v>
          </cell>
          <cell r="V198">
            <v>155.512</v>
          </cell>
          <cell r="W198">
            <v>91.341000000000008</v>
          </cell>
          <cell r="X198">
            <v>246.85300000000001</v>
          </cell>
          <cell r="Y198">
            <v>263.08007999999995</v>
          </cell>
          <cell r="AA198">
            <v>81.39</v>
          </cell>
          <cell r="AB198">
            <v>318.29199999999997</v>
          </cell>
          <cell r="AC198">
            <v>263.08007999999995</v>
          </cell>
          <cell r="AD198">
            <v>509.93307999999996</v>
          </cell>
          <cell r="AE198">
            <v>191.64107999999999</v>
          </cell>
          <cell r="AF198">
            <v>0.60209204127028015</v>
          </cell>
        </row>
        <row r="199">
          <cell r="B199" t="str">
            <v>7.13.</v>
          </cell>
          <cell r="C199" t="str">
            <v xml:space="preserve">        Другие расходы, относимые на себестоимость***</v>
          </cell>
          <cell r="D199" t="str">
            <v>тыс.руб</v>
          </cell>
          <cell r="E199">
            <v>6258</v>
          </cell>
          <cell r="F199">
            <v>7840.5</v>
          </cell>
          <cell r="G199">
            <v>13787.725999999999</v>
          </cell>
          <cell r="H199">
            <v>2506.3760000000002</v>
          </cell>
          <cell r="I199">
            <v>1776.93</v>
          </cell>
          <cell r="J199">
            <v>4283.3060000000005</v>
          </cell>
          <cell r="K199">
            <v>4101.2199999999993</v>
          </cell>
          <cell r="L199">
            <v>8384.5259999999998</v>
          </cell>
          <cell r="M199">
            <v>5403.2</v>
          </cell>
          <cell r="N199">
            <v>10161.6</v>
          </cell>
          <cell r="O199">
            <v>10932.3</v>
          </cell>
          <cell r="P199">
            <v>16352</v>
          </cell>
          <cell r="S199">
            <v>7709.8324700000012</v>
          </cell>
          <cell r="T199">
            <v>2506.3760000000002</v>
          </cell>
          <cell r="U199">
            <v>1776.93</v>
          </cell>
          <cell r="V199">
            <v>4283.3060000000005</v>
          </cell>
          <cell r="W199">
            <v>1859.2809999999999</v>
          </cell>
          <cell r="X199">
            <v>6142.5870000000004</v>
          </cell>
          <cell r="Y199">
            <v>1567.2454700000003</v>
          </cell>
          <cell r="AA199">
            <v>5403.2</v>
          </cell>
          <cell r="AB199">
            <v>13787.725999999999</v>
          </cell>
          <cell r="AC199">
            <v>1567.2454700000003</v>
          </cell>
          <cell r="AD199">
            <v>7709.8324700000012</v>
          </cell>
          <cell r="AE199">
            <v>-6077.8935299999976</v>
          </cell>
          <cell r="AF199">
            <v>-0.44081914087935881</v>
          </cell>
        </row>
        <row r="200">
          <cell r="B200" t="str">
            <v>8.</v>
          </cell>
          <cell r="C200" t="str">
            <v>Из стр. I. Затраты на ремонт всего, в т.ч.</v>
          </cell>
          <cell r="D200" t="str">
            <v>тыс.руб</v>
          </cell>
          <cell r="E200">
            <v>58146</v>
          </cell>
          <cell r="F200">
            <v>75846</v>
          </cell>
          <cell r="G200">
            <v>95930.2</v>
          </cell>
          <cell r="H200">
            <v>1897.5</v>
          </cell>
          <cell r="I200">
            <v>34204.699999999997</v>
          </cell>
          <cell r="J200">
            <v>36102.199999999997</v>
          </cell>
          <cell r="K200">
            <v>44075</v>
          </cell>
          <cell r="L200">
            <v>80177.2</v>
          </cell>
          <cell r="M200">
            <v>15753</v>
          </cell>
          <cell r="N200">
            <v>106822.39999999999</v>
          </cell>
          <cell r="O200">
            <v>113765.20000000001</v>
          </cell>
          <cell r="P200">
            <v>121046.17280000001</v>
          </cell>
          <cell r="Q200">
            <v>20613.563599999998</v>
          </cell>
          <cell r="S200">
            <v>95819.267179999995</v>
          </cell>
          <cell r="T200">
            <v>1897.5</v>
          </cell>
          <cell r="U200">
            <v>34204.699999999997</v>
          </cell>
          <cell r="V200">
            <v>36102.199999999997</v>
          </cell>
          <cell r="W200">
            <v>38857.182000000001</v>
          </cell>
          <cell r="X200">
            <v>74959.381999999998</v>
          </cell>
          <cell r="Y200">
            <v>20859.885180000001</v>
          </cell>
          <cell r="AA200">
            <v>15753</v>
          </cell>
          <cell r="AB200">
            <v>95930.2</v>
          </cell>
          <cell r="AC200">
            <v>20859.885180000001</v>
          </cell>
          <cell r="AD200">
            <v>95819.267179999995</v>
          </cell>
          <cell r="AE200">
            <v>-110.93282000000181</v>
          </cell>
          <cell r="AF200">
            <v>-1.1563910009569646E-3</v>
          </cell>
        </row>
        <row r="201">
          <cell r="B201" t="str">
            <v>8.1</v>
          </cell>
          <cell r="C201" t="str">
            <v>Хоз. способ</v>
          </cell>
          <cell r="D201" t="str">
            <v>тыс.руб</v>
          </cell>
          <cell r="E201">
            <v>51735</v>
          </cell>
          <cell r="F201">
            <v>63257</v>
          </cell>
          <cell r="G201">
            <v>68284.66</v>
          </cell>
          <cell r="H201">
            <v>1897.5</v>
          </cell>
          <cell r="I201">
            <v>26966.16</v>
          </cell>
          <cell r="J201">
            <v>28863.66</v>
          </cell>
          <cell r="K201">
            <v>28693</v>
          </cell>
          <cell r="L201">
            <v>57556.66</v>
          </cell>
          <cell r="M201">
            <v>10728</v>
          </cell>
          <cell r="N201">
            <v>28098</v>
          </cell>
          <cell r="O201">
            <v>29783.9</v>
          </cell>
          <cell r="P201">
            <v>31690.069600000003</v>
          </cell>
          <cell r="Q201">
            <v>20613.563599999998</v>
          </cell>
          <cell r="S201">
            <v>68830.857180000006</v>
          </cell>
          <cell r="T201">
            <v>1897.5</v>
          </cell>
          <cell r="U201">
            <v>26966.16</v>
          </cell>
          <cell r="V201">
            <v>28863.66</v>
          </cell>
          <cell r="W201">
            <v>27216.399000000001</v>
          </cell>
          <cell r="X201">
            <v>56080.059000000001</v>
          </cell>
          <cell r="Y201">
            <v>12750.798180000002</v>
          </cell>
          <cell r="AA201">
            <v>10728</v>
          </cell>
          <cell r="AB201">
            <v>68284.66</v>
          </cell>
          <cell r="AC201">
            <v>12750.798180000002</v>
          </cell>
          <cell r="AD201">
            <v>68830.857180000006</v>
          </cell>
          <cell r="AE201">
            <v>546.19718000000285</v>
          </cell>
          <cell r="AF201">
            <v>7.9988269693369324E-3</v>
          </cell>
        </row>
        <row r="202">
          <cell r="B202" t="str">
            <v>8.1.1</v>
          </cell>
          <cell r="C202" t="str">
            <v xml:space="preserve">       ФОТ</v>
          </cell>
          <cell r="D202" t="str">
            <v>тыс.руб</v>
          </cell>
          <cell r="E202">
            <v>13089</v>
          </cell>
          <cell r="F202">
            <v>17429</v>
          </cell>
          <cell r="G202">
            <v>14029.51</v>
          </cell>
          <cell r="H202">
            <v>705.5</v>
          </cell>
          <cell r="I202">
            <v>5635.01</v>
          </cell>
          <cell r="J202">
            <v>6340.51</v>
          </cell>
          <cell r="K202">
            <v>6263</v>
          </cell>
          <cell r="L202">
            <v>12603.51</v>
          </cell>
          <cell r="M202">
            <v>1426</v>
          </cell>
          <cell r="N202">
            <v>8841</v>
          </cell>
          <cell r="O202">
            <v>9336</v>
          </cell>
          <cell r="P202">
            <v>9933.5040000000008</v>
          </cell>
          <cell r="S202">
            <v>15391.233680000001</v>
          </cell>
          <cell r="T202">
            <v>705.5</v>
          </cell>
          <cell r="U202">
            <v>5635.01</v>
          </cell>
          <cell r="V202">
            <v>6340.51</v>
          </cell>
          <cell r="W202">
            <v>6845.96</v>
          </cell>
          <cell r="X202">
            <v>13186.470000000001</v>
          </cell>
          <cell r="Y202">
            <v>2204.76368</v>
          </cell>
          <cell r="AA202">
            <v>1426</v>
          </cell>
          <cell r="AB202">
            <v>14029.51</v>
          </cell>
          <cell r="AC202">
            <v>2204.76368</v>
          </cell>
          <cell r="AD202">
            <v>15391.233680000001</v>
          </cell>
          <cell r="AE202">
            <v>1361.723680000001</v>
          </cell>
          <cell r="AF202">
            <v>9.7061385607907974E-2</v>
          </cell>
        </row>
        <row r="203">
          <cell r="B203" t="str">
            <v>8.1.2</v>
          </cell>
          <cell r="C203" t="str">
            <v xml:space="preserve">       ЕСН</v>
          </cell>
          <cell r="D203" t="str">
            <v>тыс.руб</v>
          </cell>
          <cell r="E203">
            <v>3407</v>
          </cell>
          <cell r="F203">
            <v>4575</v>
          </cell>
          <cell r="G203">
            <v>3691.13</v>
          </cell>
          <cell r="H203">
            <v>181.3</v>
          </cell>
          <cell r="I203">
            <v>1478.83</v>
          </cell>
          <cell r="J203">
            <v>1660.1299999999999</v>
          </cell>
          <cell r="K203">
            <v>1653</v>
          </cell>
          <cell r="L203">
            <v>3313.13</v>
          </cell>
          <cell r="M203">
            <v>378</v>
          </cell>
          <cell r="N203">
            <v>2335</v>
          </cell>
          <cell r="O203">
            <v>2425.9</v>
          </cell>
          <cell r="P203">
            <v>2581.1576000000005</v>
          </cell>
          <cell r="S203">
            <v>4043.8156600000002</v>
          </cell>
          <cell r="T203">
            <v>181.3</v>
          </cell>
          <cell r="U203">
            <v>1478.83</v>
          </cell>
          <cell r="V203">
            <v>1660.1299999999999</v>
          </cell>
          <cell r="W203">
            <v>1804.24</v>
          </cell>
          <cell r="X203">
            <v>3464.37</v>
          </cell>
          <cell r="Y203">
            <v>579.44566000000009</v>
          </cell>
          <cell r="AA203">
            <v>378</v>
          </cell>
          <cell r="AB203">
            <v>3691.13</v>
          </cell>
          <cell r="AC203">
            <v>579.44566000000009</v>
          </cell>
          <cell r="AD203">
            <v>4043.8156600000002</v>
          </cell>
          <cell r="AE203">
            <v>352.6856600000001</v>
          </cell>
          <cell r="AF203">
            <v>9.5549509228881155E-2</v>
          </cell>
        </row>
        <row r="204">
          <cell r="B204" t="str">
            <v>8.1.3</v>
          </cell>
          <cell r="C204" t="str">
            <v xml:space="preserve">       Сырье, материалы, запасные части</v>
          </cell>
          <cell r="D204" t="str">
            <v>тыс.руб</v>
          </cell>
          <cell r="E204">
            <v>35239</v>
          </cell>
          <cell r="F204">
            <v>41253</v>
          </cell>
          <cell r="G204">
            <v>50564.020000000004</v>
          </cell>
          <cell r="H204">
            <v>1010.7</v>
          </cell>
          <cell r="I204">
            <v>19852.32</v>
          </cell>
          <cell r="J204">
            <v>20863.02</v>
          </cell>
          <cell r="K204">
            <v>20777</v>
          </cell>
          <cell r="L204">
            <v>41640.020000000004</v>
          </cell>
          <cell r="M204">
            <v>8924</v>
          </cell>
          <cell r="N204">
            <v>16922</v>
          </cell>
          <cell r="O204">
            <v>18022</v>
          </cell>
          <cell r="P204">
            <v>19175.407999999999</v>
          </cell>
          <cell r="Q204">
            <v>20613.563599999998</v>
          </cell>
          <cell r="S204">
            <v>49395.807840000001</v>
          </cell>
          <cell r="T204">
            <v>1010.7</v>
          </cell>
          <cell r="U204">
            <v>19852.32</v>
          </cell>
          <cell r="V204">
            <v>20863.02</v>
          </cell>
          <cell r="W204">
            <v>18566.199000000001</v>
          </cell>
          <cell r="X204">
            <v>39429.218999999997</v>
          </cell>
          <cell r="Y204">
            <v>9966.5888400000022</v>
          </cell>
          <cell r="AA204">
            <v>8924</v>
          </cell>
          <cell r="AB204">
            <v>50564.020000000004</v>
          </cell>
          <cell r="AC204">
            <v>9966.5888400000022</v>
          </cell>
          <cell r="AD204">
            <v>49395.807840000001</v>
          </cell>
          <cell r="AE204">
            <v>-1168.2121600000028</v>
          </cell>
          <cell r="AF204">
            <v>-2.3103625067785408E-2</v>
          </cell>
        </row>
        <row r="205">
          <cell r="B205" t="str">
            <v>8.1.4</v>
          </cell>
          <cell r="C205" t="str">
            <v xml:space="preserve">       Прочие затраты </v>
          </cell>
          <cell r="D205" t="str">
            <v>тыс.руб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O205">
            <v>0</v>
          </cell>
          <cell r="P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 t="str">
            <v/>
          </cell>
        </row>
        <row r="206">
          <cell r="B206" t="str">
            <v>8.2</v>
          </cell>
          <cell r="C206" t="str">
            <v xml:space="preserve">Услуги сторонних ремонтных организаций </v>
          </cell>
          <cell r="D206" t="str">
            <v>тыс.руб</v>
          </cell>
          <cell r="E206">
            <v>6411</v>
          </cell>
          <cell r="F206">
            <v>12589</v>
          </cell>
          <cell r="G206">
            <v>27645.54</v>
          </cell>
          <cell r="H206">
            <v>0</v>
          </cell>
          <cell r="I206">
            <v>7238.54</v>
          </cell>
          <cell r="J206">
            <v>7238.54</v>
          </cell>
          <cell r="K206">
            <v>15382</v>
          </cell>
          <cell r="L206">
            <v>22620.54</v>
          </cell>
          <cell r="M206">
            <v>5025</v>
          </cell>
          <cell r="N206">
            <v>78724.399999999994</v>
          </cell>
          <cell r="O206">
            <v>83981.3</v>
          </cell>
          <cell r="P206">
            <v>89356.103200000012</v>
          </cell>
          <cell r="S206">
            <v>26988.41</v>
          </cell>
          <cell r="T206">
            <v>0</v>
          </cell>
          <cell r="U206">
            <v>7238.54</v>
          </cell>
          <cell r="V206">
            <v>7238.54</v>
          </cell>
          <cell r="W206">
            <v>11640.783000000001</v>
          </cell>
          <cell r="X206">
            <v>18879.323</v>
          </cell>
          <cell r="Y206">
            <v>8109.0869999999995</v>
          </cell>
          <cell r="AA206">
            <v>5025</v>
          </cell>
          <cell r="AB206">
            <v>27645.54</v>
          </cell>
          <cell r="AC206">
            <v>8109.0869999999995</v>
          </cell>
          <cell r="AD206">
            <v>26988.41</v>
          </cell>
          <cell r="AE206">
            <v>-657.13000000000102</v>
          </cell>
          <cell r="AF206">
            <v>-2.3769837738745598E-2</v>
          </cell>
        </row>
        <row r="207">
          <cell r="B207" t="str">
            <v>8.3</v>
          </cell>
          <cell r="C207" t="str">
            <v>Стоимость давальческих материалов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 t="str">
            <v/>
          </cell>
        </row>
        <row r="208">
          <cell r="B208" t="str">
            <v>8.4</v>
          </cell>
          <cell r="C208" t="str">
            <v>Отчисления в ремонтный фонд</v>
          </cell>
          <cell r="D208" t="str">
            <v>тыс.руб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P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 t="str">
            <v/>
          </cell>
        </row>
        <row r="210">
          <cell r="E210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10" t="str">
            <v>6. Смета затрат на производство и реализацию продукции (услуг). Выполнение</v>
          </cell>
        </row>
        <row r="211">
          <cell r="B211" t="str">
            <v>Прочая продукция (услуги) основной деятельности</v>
          </cell>
        </row>
        <row r="212">
          <cell r="B212" t="str">
            <v>№ п/п</v>
          </cell>
          <cell r="C212" t="str">
            <v>Наименование</v>
          </cell>
          <cell r="D212" t="str">
            <v>Единицы измерения</v>
          </cell>
          <cell r="E212" t="str">
            <v xml:space="preserve"> 2007г. Факт</v>
          </cell>
          <cell r="F212" t="str">
            <v xml:space="preserve"> 2008г. Факт</v>
          </cell>
          <cell r="G212" t="str">
            <v xml:space="preserve"> 2009г. План</v>
          </cell>
          <cell r="H212" t="str">
            <v>В том числе по кварталам</v>
          </cell>
          <cell r="N212" t="str">
            <v xml:space="preserve"> 2010г. Прогноз</v>
          </cell>
          <cell r="O212" t="str">
            <v xml:space="preserve"> 2011г. Прогноз</v>
          </cell>
          <cell r="P212" t="str">
            <v xml:space="preserve"> 2012г. Прогноз</v>
          </cell>
          <cell r="Q212" t="str">
            <v xml:space="preserve"> 2013г. Прогноз</v>
          </cell>
          <cell r="S212" t="str">
            <v xml:space="preserve"> 2009г. Факт</v>
          </cell>
          <cell r="T212" t="str">
            <v>В том числе по кварталам</v>
          </cell>
          <cell r="AA212" t="str">
            <v>План отчётного периода</v>
          </cell>
          <cell r="AC212" t="str">
            <v>Факт за отчётный период</v>
          </cell>
          <cell r="AE212" t="str">
            <v>Отклонение факта от плана за год.</v>
          </cell>
        </row>
        <row r="213">
          <cell r="H213" t="str">
            <v>1 кв.</v>
          </cell>
          <cell r="I213" t="str">
            <v>2 кв.</v>
          </cell>
          <cell r="J213" t="str">
            <v>6 мес.</v>
          </cell>
          <cell r="K213" t="str">
            <v>3 кв.</v>
          </cell>
          <cell r="L213" t="str">
            <v>9 мес.</v>
          </cell>
          <cell r="M213" t="str">
            <v>4 кв.</v>
          </cell>
          <cell r="T213" t="str">
            <v>1 кв.</v>
          </cell>
          <cell r="U213" t="str">
            <v>2 кв.</v>
          </cell>
          <cell r="V213" t="str">
            <v>6 мес.</v>
          </cell>
          <cell r="W213" t="str">
            <v>3 кв.</v>
          </cell>
          <cell r="X213" t="str">
            <v>9 мес.</v>
          </cell>
          <cell r="Y213" t="str">
            <v>4 кв.</v>
          </cell>
          <cell r="AA213" t="str">
            <v>4 квартал</v>
          </cell>
          <cell r="AB213" t="str">
            <v>С начала года</v>
          </cell>
          <cell r="AC213" t="str">
            <v>4 квартал</v>
          </cell>
          <cell r="AD213" t="str">
            <v>С начала года</v>
          </cell>
          <cell r="AE213" t="str">
            <v>Абсолютное</v>
          </cell>
          <cell r="AF213" t="str">
            <v>Относительное</v>
          </cell>
        </row>
        <row r="214">
          <cell r="B214">
            <v>1</v>
          </cell>
          <cell r="C214">
            <v>2</v>
          </cell>
          <cell r="D214">
            <v>3</v>
          </cell>
          <cell r="E214">
            <v>4</v>
          </cell>
          <cell r="F214">
            <v>5</v>
          </cell>
          <cell r="G214">
            <v>6</v>
          </cell>
          <cell r="H214">
            <v>7</v>
          </cell>
          <cell r="I214">
            <v>8</v>
          </cell>
          <cell r="J214">
            <v>9</v>
          </cell>
          <cell r="K214">
            <v>10</v>
          </cell>
          <cell r="L214">
            <v>11</v>
          </cell>
          <cell r="M214">
            <v>12</v>
          </cell>
          <cell r="N214">
            <v>13</v>
          </cell>
          <cell r="O214">
            <v>14</v>
          </cell>
          <cell r="P214">
            <v>15</v>
          </cell>
          <cell r="Q214">
            <v>16</v>
          </cell>
          <cell r="S214">
            <v>17</v>
          </cell>
          <cell r="T214">
            <v>18</v>
          </cell>
          <cell r="U214">
            <v>19</v>
          </cell>
          <cell r="V214">
            <v>20</v>
          </cell>
          <cell r="W214">
            <v>21</v>
          </cell>
          <cell r="X214">
            <v>22</v>
          </cell>
          <cell r="Y214">
            <v>23</v>
          </cell>
          <cell r="AA214">
            <v>24</v>
          </cell>
          <cell r="AB214">
            <v>25</v>
          </cell>
          <cell r="AC214">
            <v>26</v>
          </cell>
          <cell r="AD214">
            <v>27</v>
          </cell>
          <cell r="AE214">
            <v>28</v>
          </cell>
          <cell r="AF214">
            <v>29</v>
          </cell>
        </row>
        <row r="215">
          <cell r="B215" t="str">
            <v>I.</v>
          </cell>
          <cell r="C215" t="str">
            <v>Затраты на производство и реализацию продукции (услуг), всего</v>
          </cell>
          <cell r="D215" t="str">
            <v>тыс.руб</v>
          </cell>
          <cell r="E215">
            <v>8462</v>
          </cell>
          <cell r="F215">
            <v>4550</v>
          </cell>
          <cell r="G215">
            <v>7305.3209999999999</v>
          </cell>
          <cell r="H215">
            <v>745.4910000000001</v>
          </cell>
          <cell r="I215">
            <v>3043.33</v>
          </cell>
          <cell r="J215">
            <v>3788.8209999999999</v>
          </cell>
          <cell r="K215">
            <v>1933.3999999999999</v>
          </cell>
          <cell r="L215">
            <v>5722.2209999999995</v>
          </cell>
          <cell r="M215">
            <v>1583.1</v>
          </cell>
          <cell r="N215">
            <v>12769.597924</v>
          </cell>
          <cell r="O215">
            <v>12977.937386983998</v>
          </cell>
          <cell r="P215">
            <v>13808.525379750976</v>
          </cell>
          <cell r="Q215">
            <v>0</v>
          </cell>
          <cell r="S215">
            <v>6684.2774500000005</v>
          </cell>
          <cell r="T215">
            <v>745.4910000000001</v>
          </cell>
          <cell r="U215">
            <v>3043.33</v>
          </cell>
          <cell r="V215">
            <v>3788.8209999999999</v>
          </cell>
          <cell r="W215">
            <v>1048.6889999999999</v>
          </cell>
          <cell r="X215">
            <v>4837.51</v>
          </cell>
          <cell r="Y215">
            <v>1846.7674500000003</v>
          </cell>
          <cell r="AA215">
            <v>1583.1</v>
          </cell>
          <cell r="AB215">
            <v>7305.3209999999999</v>
          </cell>
          <cell r="AC215">
            <v>1846.7674500000003</v>
          </cell>
          <cell r="AD215">
            <v>6684.2774500000005</v>
          </cell>
          <cell r="AE215">
            <v>-621.04354999999941</v>
          </cell>
          <cell r="AF215">
            <v>-8.5012492948632848E-2</v>
          </cell>
        </row>
        <row r="216">
          <cell r="B216" t="str">
            <v>1</v>
          </cell>
          <cell r="C216" t="str">
            <v xml:space="preserve">Материальные затраты </v>
          </cell>
          <cell r="D216" t="str">
            <v>тыс.руб</v>
          </cell>
          <cell r="E216">
            <v>1937</v>
          </cell>
          <cell r="F216">
            <v>1420</v>
          </cell>
          <cell r="G216">
            <v>2202.2709999999997</v>
          </cell>
          <cell r="H216">
            <v>208.661</v>
          </cell>
          <cell r="I216">
            <v>148.61000000000001</v>
          </cell>
          <cell r="J216">
            <v>357.27100000000002</v>
          </cell>
          <cell r="K216">
            <v>1074</v>
          </cell>
          <cell r="L216">
            <v>1431.271</v>
          </cell>
          <cell r="M216">
            <v>771</v>
          </cell>
          <cell r="N216">
            <v>3696.4491830000002</v>
          </cell>
          <cell r="O216">
            <v>3853.9250290779996</v>
          </cell>
          <cell r="P216">
            <v>4100.576230938992</v>
          </cell>
          <cell r="Q216">
            <v>0</v>
          </cell>
          <cell r="S216">
            <v>1666.7119500000001</v>
          </cell>
          <cell r="T216">
            <v>208.661</v>
          </cell>
          <cell r="U216">
            <v>148.61000000000001</v>
          </cell>
          <cell r="V216">
            <v>357.27100000000002</v>
          </cell>
          <cell r="W216">
            <v>263.26099999999997</v>
          </cell>
          <cell r="X216">
            <v>620.53199999999993</v>
          </cell>
          <cell r="Y216">
            <v>1046.1799500000002</v>
          </cell>
          <cell r="AA216">
            <v>771</v>
          </cell>
          <cell r="AB216">
            <v>2202.2709999999997</v>
          </cell>
          <cell r="AC216">
            <v>1046.1799500000002</v>
          </cell>
          <cell r="AD216">
            <v>1666.7119500000001</v>
          </cell>
          <cell r="AE216">
            <v>-535.55904999999962</v>
          </cell>
          <cell r="AF216">
            <v>-0.24318489867959014</v>
          </cell>
        </row>
        <row r="217">
          <cell r="B217" t="str">
            <v>1.1.</v>
          </cell>
          <cell r="C217" t="str">
            <v>Покупная электроэнергия на компенсацию потерь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 t="str">
            <v/>
          </cell>
        </row>
        <row r="218">
          <cell r="B218" t="str">
            <v>1.1.2.</v>
          </cell>
          <cell r="C218" t="str">
            <v xml:space="preserve">     - электроэнергия с оптового рынка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AB218">
            <v>0</v>
          </cell>
          <cell r="AD218">
            <v>0</v>
          </cell>
          <cell r="AE218">
            <v>0</v>
          </cell>
          <cell r="AF218" t="str">
            <v/>
          </cell>
        </row>
        <row r="219">
          <cell r="B219" t="str">
            <v>1.1.3.</v>
          </cell>
          <cell r="C219" t="str">
            <v xml:space="preserve">     - электроэнергия с розничных рынков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B219">
            <v>0</v>
          </cell>
          <cell r="AD219">
            <v>0</v>
          </cell>
          <cell r="AE219">
            <v>0</v>
          </cell>
          <cell r="AF219" t="str">
            <v/>
          </cell>
        </row>
        <row r="220">
          <cell r="B220">
            <v>1.2</v>
          </cell>
          <cell r="C220" t="str">
            <v>Покупная энергия на производственные и хозяйственные нужды</v>
          </cell>
          <cell r="E220">
            <v>52</v>
          </cell>
          <cell r="F220">
            <v>165</v>
          </cell>
          <cell r="G220">
            <v>167.45999999999998</v>
          </cell>
          <cell r="H220">
            <v>58.4</v>
          </cell>
          <cell r="I220">
            <v>15.06</v>
          </cell>
          <cell r="J220">
            <v>73.459999999999994</v>
          </cell>
          <cell r="K220">
            <v>8</v>
          </cell>
          <cell r="L220">
            <v>81.459999999999994</v>
          </cell>
          <cell r="M220">
            <v>86</v>
          </cell>
          <cell r="N220">
            <v>1.1491829999999998</v>
          </cell>
          <cell r="O220">
            <v>1.2250290779999999</v>
          </cell>
          <cell r="P220">
            <v>1.303430938992</v>
          </cell>
          <cell r="S220">
            <v>129.74430000000001</v>
          </cell>
          <cell r="T220">
            <v>58.4</v>
          </cell>
          <cell r="U220">
            <v>15.06</v>
          </cell>
          <cell r="V220">
            <v>73.459999999999994</v>
          </cell>
          <cell r="W220">
            <v>18.020000000000003</v>
          </cell>
          <cell r="X220">
            <v>91.47999999999999</v>
          </cell>
          <cell r="Y220">
            <v>38.264300000000006</v>
          </cell>
          <cell r="AA220">
            <v>86</v>
          </cell>
          <cell r="AB220">
            <v>167.45999999999998</v>
          </cell>
          <cell r="AC220">
            <v>38.264300000000006</v>
          </cell>
          <cell r="AD220">
            <v>129.74430000000001</v>
          </cell>
          <cell r="AE220">
            <v>-37.71569999999997</v>
          </cell>
          <cell r="AF220">
            <v>-0.22522214260121806</v>
          </cell>
        </row>
        <row r="221">
          <cell r="B221" t="str">
            <v>1.5.</v>
          </cell>
          <cell r="C221" t="str">
            <v>Cырье и материалы</v>
          </cell>
          <cell r="D221" t="str">
            <v>тыс.руб</v>
          </cell>
          <cell r="E221">
            <v>1885</v>
          </cell>
          <cell r="F221">
            <v>1255</v>
          </cell>
          <cell r="G221">
            <v>2034.8110000000001</v>
          </cell>
          <cell r="H221">
            <v>150.261</v>
          </cell>
          <cell r="I221">
            <v>133.55000000000001</v>
          </cell>
          <cell r="J221">
            <v>283.81100000000004</v>
          </cell>
          <cell r="K221">
            <v>1066</v>
          </cell>
          <cell r="L221">
            <v>1349.8110000000001</v>
          </cell>
          <cell r="M221">
            <v>685</v>
          </cell>
          <cell r="N221">
            <v>3695.3</v>
          </cell>
          <cell r="O221">
            <v>3852.7</v>
          </cell>
          <cell r="P221">
            <v>4099.2727999999997</v>
          </cell>
          <cell r="S221">
            <v>1536.96765</v>
          </cell>
          <cell r="T221">
            <v>150.261</v>
          </cell>
          <cell r="U221">
            <v>133.55000000000001</v>
          </cell>
          <cell r="V221">
            <v>283.81100000000004</v>
          </cell>
          <cell r="W221">
            <v>245.24099999999999</v>
          </cell>
          <cell r="X221">
            <v>529.05200000000002</v>
          </cell>
          <cell r="Y221">
            <v>1007.9156500000001</v>
          </cell>
          <cell r="AA221">
            <v>685</v>
          </cell>
          <cell r="AB221">
            <v>2034.8110000000001</v>
          </cell>
          <cell r="AC221">
            <v>1007.9156500000001</v>
          </cell>
          <cell r="AD221">
            <v>1536.96765</v>
          </cell>
          <cell r="AE221">
            <v>-497.8433500000001</v>
          </cell>
          <cell r="AF221">
            <v>-0.24466318984908184</v>
          </cell>
        </row>
        <row r="222">
          <cell r="B222" t="str">
            <v xml:space="preserve"> 1.5.1</v>
          </cell>
          <cell r="C222" t="str">
            <v xml:space="preserve">     в т.ч.  ГСМ</v>
          </cell>
          <cell r="D222" t="str">
            <v>тыс.руб</v>
          </cell>
          <cell r="E222">
            <v>800</v>
          </cell>
          <cell r="F222">
            <v>342</v>
          </cell>
          <cell r="G222">
            <v>418.33100000000002</v>
          </cell>
          <cell r="H222">
            <v>66.461000000000013</v>
          </cell>
          <cell r="I222">
            <v>66.87</v>
          </cell>
          <cell r="J222">
            <v>133.33100000000002</v>
          </cell>
          <cell r="K222">
            <v>137</v>
          </cell>
          <cell r="L222">
            <v>270.33100000000002</v>
          </cell>
          <cell r="M222">
            <v>148</v>
          </cell>
          <cell r="N222">
            <v>534.37009499999999</v>
          </cell>
          <cell r="O222">
            <v>569.63852127000007</v>
          </cell>
          <cell r="P222">
            <v>606.09538663128012</v>
          </cell>
          <cell r="S222">
            <v>317.58940000000001</v>
          </cell>
          <cell r="T222">
            <v>66.461000000000013</v>
          </cell>
          <cell r="U222">
            <v>66.87</v>
          </cell>
          <cell r="V222">
            <v>133.33100000000002</v>
          </cell>
          <cell r="W222">
            <v>79.320999999999998</v>
          </cell>
          <cell r="X222">
            <v>212.65200000000002</v>
          </cell>
          <cell r="Y222">
            <v>104.9374</v>
          </cell>
          <cell r="AA222">
            <v>148</v>
          </cell>
          <cell r="AB222">
            <v>418.33100000000002</v>
          </cell>
          <cell r="AC222">
            <v>104.9374</v>
          </cell>
          <cell r="AD222">
            <v>317.58940000000001</v>
          </cell>
          <cell r="AE222">
            <v>-100.74160000000001</v>
          </cell>
          <cell r="AF222">
            <v>-0.24081791691268398</v>
          </cell>
        </row>
        <row r="223">
          <cell r="B223" t="str">
            <v>2</v>
          </cell>
          <cell r="C223" t="str">
            <v xml:space="preserve">Работы и услуги производственного характера  </v>
          </cell>
          <cell r="D223" t="str">
            <v>тыс.руб</v>
          </cell>
          <cell r="E223">
            <v>96</v>
          </cell>
          <cell r="F223">
            <v>39</v>
          </cell>
          <cell r="G223">
            <v>7.6599999999999993</v>
          </cell>
          <cell r="H223">
            <v>0</v>
          </cell>
          <cell r="I223">
            <v>7.6599999999999993</v>
          </cell>
          <cell r="J223">
            <v>7.6599999999999993</v>
          </cell>
          <cell r="K223">
            <v>0</v>
          </cell>
          <cell r="L223">
            <v>7.6599999999999993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8.5399999999999991</v>
          </cell>
          <cell r="T223">
            <v>0</v>
          </cell>
          <cell r="U223">
            <v>7.6599999999999993</v>
          </cell>
          <cell r="V223">
            <v>7.6599999999999993</v>
          </cell>
          <cell r="W223">
            <v>0.64</v>
          </cell>
          <cell r="X223">
            <v>8.2999999999999989</v>
          </cell>
          <cell r="Y223">
            <v>0.24</v>
          </cell>
          <cell r="AA223">
            <v>0</v>
          </cell>
          <cell r="AB223">
            <v>7.6599999999999993</v>
          </cell>
          <cell r="AC223">
            <v>0.24</v>
          </cell>
          <cell r="AD223">
            <v>8.5399999999999991</v>
          </cell>
          <cell r="AE223">
            <v>0.87999999999999989</v>
          </cell>
          <cell r="AF223">
            <v>0.11488250652741513</v>
          </cell>
        </row>
        <row r="224">
          <cell r="B224" t="str">
            <v>2.1</v>
          </cell>
          <cell r="C224" t="str">
            <v>Услуги подрядчиков по обслуживанию и ремонту оборудования</v>
          </cell>
          <cell r="D224" t="str">
            <v>тыс.руб</v>
          </cell>
          <cell r="E224">
            <v>85</v>
          </cell>
          <cell r="F224">
            <v>31</v>
          </cell>
          <cell r="G224">
            <v>7.46</v>
          </cell>
          <cell r="H224">
            <v>0</v>
          </cell>
          <cell r="I224">
            <v>7.46</v>
          </cell>
          <cell r="J224">
            <v>7.46</v>
          </cell>
          <cell r="L224">
            <v>7.46</v>
          </cell>
          <cell r="N224">
            <v>0</v>
          </cell>
          <cell r="O224">
            <v>0</v>
          </cell>
          <cell r="P224">
            <v>0</v>
          </cell>
          <cell r="S224">
            <v>8.02</v>
          </cell>
          <cell r="T224">
            <v>0</v>
          </cell>
          <cell r="U224">
            <v>7.46</v>
          </cell>
          <cell r="V224">
            <v>7.46</v>
          </cell>
          <cell r="W224">
            <v>0.37</v>
          </cell>
          <cell r="X224">
            <v>7.83</v>
          </cell>
          <cell r="Y224">
            <v>0.19</v>
          </cell>
          <cell r="AB224">
            <v>7.46</v>
          </cell>
          <cell r="AC224">
            <v>0.19</v>
          </cell>
          <cell r="AD224">
            <v>8.02</v>
          </cell>
          <cell r="AE224">
            <v>0.55999999999999961</v>
          </cell>
          <cell r="AF224">
            <v>7.506702412868628E-2</v>
          </cell>
        </row>
        <row r="225">
          <cell r="B225" t="str">
            <v>2.2</v>
          </cell>
          <cell r="C225" t="str">
            <v>Транспортные услуги</v>
          </cell>
          <cell r="D225" t="str">
            <v>тыс.руб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N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AB225">
            <v>0</v>
          </cell>
          <cell r="AD225">
            <v>0</v>
          </cell>
          <cell r="AE225">
            <v>0</v>
          </cell>
          <cell r="AF225" t="str">
            <v/>
          </cell>
        </row>
        <row r="226">
          <cell r="B226" t="str">
            <v>2.3</v>
          </cell>
          <cell r="C226" t="str">
            <v>Услуги сетевых компаний по передаче э/э</v>
          </cell>
          <cell r="D226" t="str">
            <v>тыс.руб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 t="str">
            <v/>
          </cell>
        </row>
        <row r="227">
          <cell r="B227" t="str">
            <v>2.3.1</v>
          </cell>
          <cell r="C227" t="str">
            <v>Услуги ОАО "ФСК ЕЭС"</v>
          </cell>
          <cell r="D227" t="str">
            <v>тыс.руб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 t="str">
            <v/>
          </cell>
        </row>
        <row r="228">
          <cell r="B228" t="str">
            <v>2.3.1.1</v>
          </cell>
          <cell r="C228" t="str">
            <v xml:space="preserve"> по ставке на содержание сетей</v>
          </cell>
          <cell r="D228" t="str">
            <v>тыс.руб</v>
          </cell>
          <cell r="E228">
            <v>0</v>
          </cell>
          <cell r="F228">
            <v>0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O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X228">
            <v>0</v>
          </cell>
          <cell r="AB228">
            <v>0</v>
          </cell>
          <cell r="AD228">
            <v>0</v>
          </cell>
          <cell r="AE228">
            <v>0</v>
          </cell>
          <cell r="AF228" t="str">
            <v/>
          </cell>
        </row>
        <row r="229">
          <cell r="B229" t="str">
            <v>2.3.1.2</v>
          </cell>
          <cell r="C229" t="str">
            <v xml:space="preserve"> по ставке на оплату потерь электроэнергии</v>
          </cell>
          <cell r="D229" t="str">
            <v>тыс.руб</v>
          </cell>
          <cell r="E229">
            <v>0</v>
          </cell>
          <cell r="F229">
            <v>0</v>
          </cell>
          <cell r="G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0</v>
          </cell>
          <cell r="P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X229">
            <v>0</v>
          </cell>
          <cell r="AB229">
            <v>0</v>
          </cell>
          <cell r="AD229">
            <v>0</v>
          </cell>
          <cell r="AE229">
            <v>0</v>
          </cell>
          <cell r="AF229" t="str">
            <v/>
          </cell>
        </row>
        <row r="230">
          <cell r="B230" t="str">
            <v>2.3.2</v>
          </cell>
          <cell r="C230" t="str">
            <v>Услуги распределительных сетевых компаний</v>
          </cell>
          <cell r="D230" t="str">
            <v>тыс.руб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 t="str">
            <v/>
          </cell>
        </row>
        <row r="231">
          <cell r="B231" t="str">
            <v>2.3.2.1</v>
          </cell>
          <cell r="C231" t="str">
            <v>РСК Холдинга</v>
          </cell>
          <cell r="D231" t="str">
            <v>тыс.руб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0</v>
          </cell>
          <cell r="P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AB231">
            <v>0</v>
          </cell>
          <cell r="AD231">
            <v>0</v>
          </cell>
          <cell r="AE231">
            <v>0</v>
          </cell>
          <cell r="AF231" t="str">
            <v/>
          </cell>
        </row>
        <row r="232">
          <cell r="B232" t="str">
            <v>2.3.2.1</v>
          </cell>
          <cell r="C232" t="str">
            <v xml:space="preserve">                    прочих сетевых компаний</v>
          </cell>
          <cell r="D232" t="str">
            <v>тыс.руб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N232">
            <v>0</v>
          </cell>
          <cell r="O232">
            <v>0</v>
          </cell>
          <cell r="P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AB232">
            <v>0</v>
          </cell>
          <cell r="AD232">
            <v>0</v>
          </cell>
          <cell r="AE232">
            <v>0</v>
          </cell>
          <cell r="AF232" t="str">
            <v/>
          </cell>
        </row>
        <row r="233">
          <cell r="B233" t="str">
            <v>2.4</v>
          </cell>
          <cell r="C233" t="str">
            <v>Услуги по испытанию и поверке приборов</v>
          </cell>
          <cell r="D233" t="str">
            <v>тыс.руб</v>
          </cell>
          <cell r="E233">
            <v>4</v>
          </cell>
          <cell r="F233">
            <v>1</v>
          </cell>
          <cell r="G233">
            <v>0.1</v>
          </cell>
          <cell r="H233">
            <v>0</v>
          </cell>
          <cell r="I233">
            <v>0.1</v>
          </cell>
          <cell r="J233">
            <v>0.1</v>
          </cell>
          <cell r="L233">
            <v>0.1</v>
          </cell>
          <cell r="N233">
            <v>0</v>
          </cell>
          <cell r="O233">
            <v>0</v>
          </cell>
          <cell r="P233">
            <v>0</v>
          </cell>
          <cell r="S233">
            <v>0.42</v>
          </cell>
          <cell r="T233">
            <v>0</v>
          </cell>
          <cell r="U233">
            <v>0.1</v>
          </cell>
          <cell r="V233">
            <v>0.1</v>
          </cell>
          <cell r="W233">
            <v>0.27</v>
          </cell>
          <cell r="X233">
            <v>0.37</v>
          </cell>
          <cell r="Y233">
            <v>0.05</v>
          </cell>
          <cell r="AB233">
            <v>0.1</v>
          </cell>
          <cell r="AC233">
            <v>0.05</v>
          </cell>
          <cell r="AD233">
            <v>0.42</v>
          </cell>
          <cell r="AE233">
            <v>0.31999999999999995</v>
          </cell>
          <cell r="AF233">
            <v>3.1999999999999993</v>
          </cell>
        </row>
        <row r="234">
          <cell r="B234" t="str">
            <v>2.5</v>
          </cell>
          <cell r="C234" t="str">
            <v>Услуги коммерческого учета электроэнергии</v>
          </cell>
          <cell r="D234" t="str">
            <v>тыс.руб</v>
          </cell>
          <cell r="E234">
            <v>7</v>
          </cell>
          <cell r="F234">
            <v>4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N234">
            <v>0</v>
          </cell>
          <cell r="O234">
            <v>0</v>
          </cell>
          <cell r="P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 t="str">
            <v/>
          </cell>
        </row>
        <row r="235">
          <cell r="B235" t="str">
            <v>2.6</v>
          </cell>
          <cell r="C235" t="str">
            <v>Услуги по передаче теплоэнергии</v>
          </cell>
          <cell r="D235" t="str">
            <v>тыс.руб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N235">
            <v>0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 t="str">
            <v/>
          </cell>
        </row>
        <row r="236">
          <cell r="B236" t="str">
            <v>2.7</v>
          </cell>
          <cell r="C236" t="str">
            <v>Прочие услуги производственного характера</v>
          </cell>
          <cell r="D236" t="str">
            <v>тыс.руб</v>
          </cell>
          <cell r="E236">
            <v>0</v>
          </cell>
          <cell r="F236">
            <v>3</v>
          </cell>
          <cell r="G236">
            <v>0.1</v>
          </cell>
          <cell r="H236">
            <v>0</v>
          </cell>
          <cell r="I236">
            <v>0.1</v>
          </cell>
          <cell r="J236">
            <v>0.1</v>
          </cell>
          <cell r="L236">
            <v>0.1</v>
          </cell>
          <cell r="N236">
            <v>0</v>
          </cell>
          <cell r="O236">
            <v>0</v>
          </cell>
          <cell r="P236">
            <v>0</v>
          </cell>
          <cell r="S236">
            <v>0.1</v>
          </cell>
          <cell r="T236">
            <v>0</v>
          </cell>
          <cell r="U236">
            <v>0.1</v>
          </cell>
          <cell r="V236">
            <v>0.1</v>
          </cell>
          <cell r="W236">
            <v>0</v>
          </cell>
          <cell r="X236">
            <v>0.1</v>
          </cell>
          <cell r="Y236">
            <v>0</v>
          </cell>
          <cell r="AB236">
            <v>0.1</v>
          </cell>
          <cell r="AC236">
            <v>0</v>
          </cell>
          <cell r="AD236">
            <v>0.1</v>
          </cell>
          <cell r="AE236">
            <v>0</v>
          </cell>
          <cell r="AF236">
            <v>0</v>
          </cell>
        </row>
        <row r="237">
          <cell r="B237" t="str">
            <v>3</v>
          </cell>
          <cell r="C237" t="str">
            <v>Затраты на оплату труда</v>
          </cell>
          <cell r="D237" t="str">
            <v>тыс.руб</v>
          </cell>
          <cell r="E237">
            <v>4282</v>
          </cell>
          <cell r="F237">
            <v>2308</v>
          </cell>
          <cell r="G237">
            <v>1689.22</v>
          </cell>
          <cell r="H237">
            <v>398.1</v>
          </cell>
          <cell r="I237">
            <v>476.12</v>
          </cell>
          <cell r="J237">
            <v>874.22</v>
          </cell>
          <cell r="K237">
            <v>410</v>
          </cell>
          <cell r="L237">
            <v>1284.22</v>
          </cell>
          <cell r="M237">
            <v>405</v>
          </cell>
          <cell r="N237">
            <v>5642.7</v>
          </cell>
          <cell r="O237">
            <v>5661.11</v>
          </cell>
          <cell r="P237">
            <v>6023.4210400000002</v>
          </cell>
          <cell r="S237">
            <v>1849.3161200000002</v>
          </cell>
          <cell r="T237">
            <v>398.1</v>
          </cell>
          <cell r="U237">
            <v>476.12</v>
          </cell>
          <cell r="V237">
            <v>874.22</v>
          </cell>
          <cell r="W237">
            <v>597.19000000000005</v>
          </cell>
          <cell r="X237">
            <v>1471.41</v>
          </cell>
          <cell r="Y237">
            <v>377.90612000000004</v>
          </cell>
          <cell r="AA237">
            <v>405</v>
          </cell>
          <cell r="AB237">
            <v>1689.22</v>
          </cell>
          <cell r="AC237">
            <v>377.90612000000004</v>
          </cell>
          <cell r="AD237">
            <v>1849.3161200000002</v>
          </cell>
          <cell r="AE237">
            <v>160.09612000000016</v>
          </cell>
          <cell r="AF237">
            <v>9.4775174340820112E-2</v>
          </cell>
        </row>
        <row r="238">
          <cell r="B238" t="str">
            <v>4</v>
          </cell>
          <cell r="C238" t="str">
            <v>ЕСН</v>
          </cell>
          <cell r="D238" t="str">
            <v>тыс.руб</v>
          </cell>
          <cell r="E238">
            <v>1080</v>
          </cell>
          <cell r="F238">
            <v>598</v>
          </cell>
          <cell r="G238">
            <v>446.52000000000004</v>
          </cell>
          <cell r="H238">
            <v>105.5</v>
          </cell>
          <cell r="I238">
            <v>129.12</v>
          </cell>
          <cell r="J238">
            <v>234.62</v>
          </cell>
          <cell r="K238">
            <v>106.6</v>
          </cell>
          <cell r="L238">
            <v>341.22</v>
          </cell>
          <cell r="M238">
            <v>105.3</v>
          </cell>
          <cell r="N238">
            <v>1489</v>
          </cell>
          <cell r="O238">
            <v>1494</v>
          </cell>
          <cell r="P238">
            <v>1589.616</v>
          </cell>
          <cell r="S238">
            <v>476.33973000000003</v>
          </cell>
          <cell r="T238">
            <v>105.5</v>
          </cell>
          <cell r="U238">
            <v>129.12</v>
          </cell>
          <cell r="V238">
            <v>234.62</v>
          </cell>
          <cell r="W238">
            <v>147.30000000000001</v>
          </cell>
          <cell r="X238">
            <v>381.92</v>
          </cell>
          <cell r="Y238">
            <v>94.419730000000001</v>
          </cell>
          <cell r="AA238">
            <v>105.3</v>
          </cell>
          <cell r="AB238">
            <v>446.52000000000004</v>
          </cell>
          <cell r="AC238">
            <v>94.419730000000001</v>
          </cell>
          <cell r="AD238">
            <v>476.33973000000003</v>
          </cell>
          <cell r="AE238">
            <v>29.819729999999993</v>
          </cell>
          <cell r="AF238">
            <v>6.6782518140284852E-2</v>
          </cell>
        </row>
        <row r="239">
          <cell r="B239" t="str">
            <v>5</v>
          </cell>
          <cell r="C239" t="str">
            <v>Отчисления на НПО (НПФ энергетики)</v>
          </cell>
          <cell r="D239" t="str">
            <v>тыс.руб</v>
          </cell>
          <cell r="E239">
            <v>0</v>
          </cell>
          <cell r="F239">
            <v>0</v>
          </cell>
          <cell r="G239">
            <v>0.61</v>
          </cell>
          <cell r="H239">
            <v>0.2</v>
          </cell>
          <cell r="I239">
            <v>0.41</v>
          </cell>
          <cell r="J239">
            <v>0.61</v>
          </cell>
          <cell r="L239">
            <v>0.61</v>
          </cell>
          <cell r="N239">
            <v>405</v>
          </cell>
          <cell r="O239">
            <v>335</v>
          </cell>
          <cell r="P239">
            <v>356.44</v>
          </cell>
          <cell r="S239">
            <v>1.2236499999999999</v>
          </cell>
          <cell r="T239">
            <v>0.2</v>
          </cell>
          <cell r="U239">
            <v>0.41</v>
          </cell>
          <cell r="V239">
            <v>0.61</v>
          </cell>
          <cell r="W239">
            <v>0.41100000000000003</v>
          </cell>
          <cell r="X239">
            <v>1.0209999999999999</v>
          </cell>
          <cell r="Y239">
            <v>0.20265000000000002</v>
          </cell>
          <cell r="AB239">
            <v>0.61</v>
          </cell>
          <cell r="AC239">
            <v>0.20265000000000002</v>
          </cell>
          <cell r="AD239">
            <v>1.2236499999999999</v>
          </cell>
          <cell r="AE239">
            <v>0.61364999999999992</v>
          </cell>
          <cell r="AF239">
            <v>1.0059836065573768</v>
          </cell>
        </row>
        <row r="240">
          <cell r="B240" t="str">
            <v>6</v>
          </cell>
          <cell r="C240" t="str">
            <v>Амортизация основных средств и НМА</v>
          </cell>
          <cell r="D240" t="str">
            <v>тыс.руб</v>
          </cell>
          <cell r="E240">
            <v>81</v>
          </cell>
          <cell r="F240">
            <v>60</v>
          </cell>
          <cell r="G240">
            <v>61.29</v>
          </cell>
          <cell r="H240">
            <v>8.4</v>
          </cell>
          <cell r="I240">
            <v>7.89</v>
          </cell>
          <cell r="J240">
            <v>16.29</v>
          </cell>
          <cell r="K240">
            <v>22</v>
          </cell>
          <cell r="L240">
            <v>38.29</v>
          </cell>
          <cell r="M240">
            <v>23</v>
          </cell>
          <cell r="N240">
            <v>0</v>
          </cell>
          <cell r="O240">
            <v>0</v>
          </cell>
          <cell r="P240">
            <v>0</v>
          </cell>
          <cell r="S240">
            <v>34.350020000000001</v>
          </cell>
          <cell r="T240">
            <v>8.4</v>
          </cell>
          <cell r="U240">
            <v>7.89</v>
          </cell>
          <cell r="V240">
            <v>16.29</v>
          </cell>
          <cell r="W240">
            <v>11.719999999999999</v>
          </cell>
          <cell r="X240">
            <v>28.009999999999998</v>
          </cell>
          <cell r="Y240">
            <v>6.3400200000000009</v>
          </cell>
          <cell r="AA240">
            <v>23</v>
          </cell>
          <cell r="AB240">
            <v>61.29</v>
          </cell>
          <cell r="AC240">
            <v>6.3400200000000009</v>
          </cell>
          <cell r="AD240">
            <v>34.350020000000001</v>
          </cell>
          <cell r="AE240">
            <v>-26.939979999999998</v>
          </cell>
          <cell r="AF240">
            <v>-0.43954935552292379</v>
          </cell>
        </row>
        <row r="241">
          <cell r="B241" t="str">
            <v>6.1</v>
          </cell>
          <cell r="C241" t="str">
            <v xml:space="preserve">       в том числе амортизация основных средств</v>
          </cell>
          <cell r="D241" t="str">
            <v>тыс.руб</v>
          </cell>
          <cell r="E241">
            <v>81</v>
          </cell>
          <cell r="F241">
            <v>60</v>
          </cell>
          <cell r="G241">
            <v>61.29</v>
          </cell>
          <cell r="H241">
            <v>8.4</v>
          </cell>
          <cell r="I241">
            <v>7.89</v>
          </cell>
          <cell r="J241">
            <v>16.29</v>
          </cell>
          <cell r="K241">
            <v>22</v>
          </cell>
          <cell r="L241">
            <v>38.29</v>
          </cell>
          <cell r="M241">
            <v>23</v>
          </cell>
          <cell r="N241">
            <v>0</v>
          </cell>
          <cell r="O241">
            <v>0</v>
          </cell>
          <cell r="P241">
            <v>0</v>
          </cell>
          <cell r="S241">
            <v>34.350020000000001</v>
          </cell>
          <cell r="T241">
            <v>8.4</v>
          </cell>
          <cell r="U241">
            <v>7.89</v>
          </cell>
          <cell r="V241">
            <v>16.29</v>
          </cell>
          <cell r="W241">
            <v>11.719999999999999</v>
          </cell>
          <cell r="X241">
            <v>28.009999999999998</v>
          </cell>
          <cell r="Y241">
            <v>6.3400200000000009</v>
          </cell>
          <cell r="AA241">
            <v>23</v>
          </cell>
          <cell r="AB241">
            <v>61.29</v>
          </cell>
          <cell r="AC241">
            <v>6.3400200000000009</v>
          </cell>
          <cell r="AD241">
            <v>34.350020000000001</v>
          </cell>
          <cell r="AE241">
            <v>-26.939979999999998</v>
          </cell>
          <cell r="AF241">
            <v>-0.43954935552292379</v>
          </cell>
        </row>
        <row r="242">
          <cell r="B242" t="str">
            <v>7</v>
          </cell>
          <cell r="C242" t="str">
            <v>Прочие затраты</v>
          </cell>
          <cell r="D242" t="str">
            <v>тыс.руб</v>
          </cell>
          <cell r="E242">
            <v>986</v>
          </cell>
          <cell r="F242">
            <v>125</v>
          </cell>
          <cell r="G242">
            <v>2897.7500000000005</v>
          </cell>
          <cell r="H242">
            <v>24.630000000000003</v>
          </cell>
          <cell r="I242">
            <v>2273.52</v>
          </cell>
          <cell r="J242">
            <v>2298.15</v>
          </cell>
          <cell r="K242">
            <v>320.8</v>
          </cell>
          <cell r="L242">
            <v>2618.9500000000003</v>
          </cell>
          <cell r="M242">
            <v>278.8</v>
          </cell>
          <cell r="N242">
            <v>1536.4487409999999</v>
          </cell>
          <cell r="O242">
            <v>1633.9023579059999</v>
          </cell>
          <cell r="P242">
            <v>1738.4721088119841</v>
          </cell>
          <cell r="Q242">
            <v>0</v>
          </cell>
          <cell r="S242">
            <v>2647.7959799999999</v>
          </cell>
          <cell r="T242">
            <v>24.630000000000003</v>
          </cell>
          <cell r="U242">
            <v>2273.52</v>
          </cell>
          <cell r="V242">
            <v>2298.15</v>
          </cell>
          <cell r="W242">
            <v>28.167000000000002</v>
          </cell>
          <cell r="X242">
            <v>2326.317</v>
          </cell>
          <cell r="Y242">
            <v>321.47897999999998</v>
          </cell>
          <cell r="AA242">
            <v>278.8</v>
          </cell>
          <cell r="AB242">
            <v>2897.7500000000005</v>
          </cell>
          <cell r="AC242">
            <v>321.47897999999998</v>
          </cell>
          <cell r="AD242">
            <v>2647.7959799999999</v>
          </cell>
          <cell r="AE242">
            <v>-249.95402000000058</v>
          </cell>
          <cell r="AF242">
            <v>-8.6257965663014594E-2</v>
          </cell>
        </row>
        <row r="243">
          <cell r="B243" t="str">
            <v>7.1</v>
          </cell>
          <cell r="C243" t="str">
            <v xml:space="preserve">               Оплата услуг РАО "Холдинг МРСК" </v>
          </cell>
          <cell r="D243" t="str">
            <v>тыс.руб</v>
          </cell>
          <cell r="E243">
            <v>0</v>
          </cell>
          <cell r="F243">
            <v>0</v>
          </cell>
          <cell r="G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AB243">
            <v>0</v>
          </cell>
          <cell r="AD243">
            <v>0</v>
          </cell>
          <cell r="AE243">
            <v>0</v>
          </cell>
          <cell r="AF243" t="str">
            <v/>
          </cell>
        </row>
        <row r="244">
          <cell r="B244">
            <v>7.2</v>
          </cell>
          <cell r="C244" t="str">
            <v xml:space="preserve">        Оплата услуг ОАО "СО-ЦДУ ЕЭС"</v>
          </cell>
          <cell r="D244" t="str">
            <v>тыс.руб</v>
          </cell>
          <cell r="E244">
            <v>0</v>
          </cell>
          <cell r="F244">
            <v>0</v>
          </cell>
          <cell r="G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AB244">
            <v>0</v>
          </cell>
          <cell r="AD244">
            <v>0</v>
          </cell>
          <cell r="AE244">
            <v>0</v>
          </cell>
          <cell r="AF244" t="str">
            <v/>
          </cell>
        </row>
        <row r="245">
          <cell r="B245">
            <v>7.3</v>
          </cell>
          <cell r="C245" t="str">
            <v xml:space="preserve">        Оплата услуг операторов рынка:</v>
          </cell>
          <cell r="D245" t="str">
            <v>тыс.руб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 t="str">
            <v/>
          </cell>
        </row>
        <row r="246">
          <cell r="B246" t="str">
            <v>7.3.1.</v>
          </cell>
          <cell r="C246" t="str">
            <v xml:space="preserve">                     НП ''АТС''</v>
          </cell>
          <cell r="D246" t="str">
            <v>тыс.руб</v>
          </cell>
          <cell r="E246">
            <v>0</v>
          </cell>
          <cell r="F246">
            <v>0</v>
          </cell>
          <cell r="G246">
            <v>0</v>
          </cell>
          <cell r="J246">
            <v>0</v>
          </cell>
          <cell r="L246">
            <v>0</v>
          </cell>
          <cell r="N246">
            <v>0</v>
          </cell>
          <cell r="O246">
            <v>0</v>
          </cell>
          <cell r="P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AB246">
            <v>0</v>
          </cell>
          <cell r="AD246">
            <v>0</v>
          </cell>
          <cell r="AE246">
            <v>0</v>
          </cell>
          <cell r="AF246" t="str">
            <v/>
          </cell>
        </row>
        <row r="247">
          <cell r="B247" t="str">
            <v>7.3.2.</v>
          </cell>
          <cell r="C247" t="str">
            <v xml:space="preserve">                     ЗАО ''ЦФР''</v>
          </cell>
          <cell r="D247" t="str">
            <v>тыс.руб</v>
          </cell>
          <cell r="E247">
            <v>0</v>
          </cell>
          <cell r="F247">
            <v>0</v>
          </cell>
          <cell r="G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AB247">
            <v>0</v>
          </cell>
          <cell r="AD247">
            <v>0</v>
          </cell>
          <cell r="AE247">
            <v>0</v>
          </cell>
          <cell r="AF247" t="str">
            <v/>
          </cell>
        </row>
        <row r="248">
          <cell r="B248" t="str">
            <v>7.3.3.</v>
          </cell>
          <cell r="C248" t="str">
            <v xml:space="preserve">                     прочих</v>
          </cell>
          <cell r="D248" t="str">
            <v>тыс.руб</v>
          </cell>
          <cell r="E248">
            <v>0</v>
          </cell>
          <cell r="F248">
            <v>0</v>
          </cell>
          <cell r="G248">
            <v>0</v>
          </cell>
          <cell r="J248">
            <v>0</v>
          </cell>
          <cell r="L248">
            <v>0</v>
          </cell>
          <cell r="N248">
            <v>0</v>
          </cell>
          <cell r="O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AB248">
            <v>0</v>
          </cell>
          <cell r="AD248">
            <v>0</v>
          </cell>
          <cell r="AE248">
            <v>0</v>
          </cell>
          <cell r="AF248" t="str">
            <v/>
          </cell>
        </row>
        <row r="249">
          <cell r="B249">
            <v>7.4</v>
          </cell>
          <cell r="C249" t="str">
            <v xml:space="preserve">        Оплата работ и услуг сторонних организаций, в т.ч.</v>
          </cell>
          <cell r="D249" t="str">
            <v>тыс.руб</v>
          </cell>
          <cell r="E249">
            <v>356</v>
          </cell>
          <cell r="F249">
            <v>37</v>
          </cell>
          <cell r="G249">
            <v>262.33000000000004</v>
          </cell>
          <cell r="H249">
            <v>17.930000000000003</v>
          </cell>
          <cell r="I249">
            <v>10.4</v>
          </cell>
          <cell r="J249">
            <v>28.330000000000005</v>
          </cell>
          <cell r="K249">
            <v>117</v>
          </cell>
          <cell r="L249">
            <v>145.33000000000001</v>
          </cell>
          <cell r="M249">
            <v>117</v>
          </cell>
          <cell r="N249">
            <v>947.02488700000004</v>
          </cell>
          <cell r="O249">
            <v>1008.842529542</v>
          </cell>
          <cell r="P249">
            <v>1073.408451432688</v>
          </cell>
          <cell r="Q249">
            <v>0</v>
          </cell>
          <cell r="S249">
            <v>60.565250000000006</v>
          </cell>
          <cell r="T249">
            <v>17.930000000000003</v>
          </cell>
          <cell r="U249">
            <v>10.4</v>
          </cell>
          <cell r="V249">
            <v>28.330000000000005</v>
          </cell>
          <cell r="W249">
            <v>16.61</v>
          </cell>
          <cell r="X249">
            <v>44.940000000000005</v>
          </cell>
          <cell r="Y249">
            <v>15.625249999999999</v>
          </cell>
          <cell r="AA249">
            <v>117</v>
          </cell>
          <cell r="AB249">
            <v>262.33000000000004</v>
          </cell>
          <cell r="AC249">
            <v>15.625249999999999</v>
          </cell>
          <cell r="AD249">
            <v>60.565250000000006</v>
          </cell>
          <cell r="AE249">
            <v>-201.76475000000005</v>
          </cell>
          <cell r="AF249">
            <v>-0.76912571951358977</v>
          </cell>
        </row>
        <row r="250">
          <cell r="B250" t="str">
            <v xml:space="preserve"> 7.4.1</v>
          </cell>
          <cell r="C250" t="str">
            <v xml:space="preserve">         - услуги связи и передачи данных</v>
          </cell>
          <cell r="D250" t="str">
            <v>тыс.руб</v>
          </cell>
          <cell r="E250">
            <v>276</v>
          </cell>
          <cell r="F250">
            <v>22</v>
          </cell>
          <cell r="G250">
            <v>231.29</v>
          </cell>
          <cell r="H250">
            <v>7.5</v>
          </cell>
          <cell r="I250">
            <v>3.79</v>
          </cell>
          <cell r="J250">
            <v>11.29</v>
          </cell>
          <cell r="K250">
            <v>110</v>
          </cell>
          <cell r="L250">
            <v>121.28999999999999</v>
          </cell>
          <cell r="M250">
            <v>110</v>
          </cell>
          <cell r="N250">
            <v>571</v>
          </cell>
          <cell r="O250">
            <v>608</v>
          </cell>
          <cell r="P250">
            <v>646.91200000000003</v>
          </cell>
          <cell r="S250">
            <v>26.105820000000001</v>
          </cell>
          <cell r="T250">
            <v>7.5</v>
          </cell>
          <cell r="U250">
            <v>3.79</v>
          </cell>
          <cell r="V250">
            <v>11.29</v>
          </cell>
          <cell r="W250">
            <v>9.89</v>
          </cell>
          <cell r="X250">
            <v>21.18</v>
          </cell>
          <cell r="Y250">
            <v>4.9258199999999999</v>
          </cell>
          <cell r="AA250">
            <v>110</v>
          </cell>
          <cell r="AB250">
            <v>231.29</v>
          </cell>
          <cell r="AC250">
            <v>4.9258199999999999</v>
          </cell>
          <cell r="AD250">
            <v>26.105820000000001</v>
          </cell>
          <cell r="AE250">
            <v>-205.18418</v>
          </cell>
          <cell r="AF250">
            <v>-0.88712949111505035</v>
          </cell>
        </row>
        <row r="251">
          <cell r="B251" t="str">
            <v xml:space="preserve"> 7.4.2</v>
          </cell>
          <cell r="C251" t="str">
            <v xml:space="preserve">         - коммунальные услуги</v>
          </cell>
          <cell r="D251" t="str">
            <v>тыс.руб</v>
          </cell>
          <cell r="E251">
            <v>13</v>
          </cell>
          <cell r="F251">
            <v>6</v>
          </cell>
          <cell r="G251">
            <v>26.03</v>
          </cell>
          <cell r="H251">
            <v>9.3000000000000007</v>
          </cell>
          <cell r="I251">
            <v>2.73</v>
          </cell>
          <cell r="J251">
            <v>12.030000000000001</v>
          </cell>
          <cell r="K251">
            <v>7</v>
          </cell>
          <cell r="L251">
            <v>19.03</v>
          </cell>
          <cell r="M251">
            <v>7</v>
          </cell>
          <cell r="N251">
            <v>43.911000000000001</v>
          </cell>
          <cell r="O251">
            <v>46.809126000000006</v>
          </cell>
          <cell r="P251">
            <v>49.804910064000012</v>
          </cell>
          <cell r="S251">
            <v>21.53922</v>
          </cell>
          <cell r="T251">
            <v>9.3000000000000007</v>
          </cell>
          <cell r="U251">
            <v>2.73</v>
          </cell>
          <cell r="V251">
            <v>12.030000000000001</v>
          </cell>
          <cell r="W251">
            <v>1.1800000000000002</v>
          </cell>
          <cell r="X251">
            <v>13.21</v>
          </cell>
          <cell r="Y251">
            <v>8.3292199999999994</v>
          </cell>
          <cell r="AA251">
            <v>7</v>
          </cell>
          <cell r="AB251">
            <v>26.03</v>
          </cell>
          <cell r="AC251">
            <v>8.3292199999999994</v>
          </cell>
          <cell r="AD251">
            <v>21.53922</v>
          </cell>
          <cell r="AE251">
            <v>-4.4907800000000009</v>
          </cell>
          <cell r="AF251">
            <v>-0.17252324241260086</v>
          </cell>
        </row>
        <row r="252">
          <cell r="B252" t="str">
            <v xml:space="preserve"> 7.4.3</v>
          </cell>
          <cell r="C252" t="str">
            <v xml:space="preserve">         - повышение квалификации и проф.переподготовка</v>
          </cell>
          <cell r="D252" t="str">
            <v>тыс.руб</v>
          </cell>
          <cell r="E252">
            <v>32</v>
          </cell>
          <cell r="F252">
            <v>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83.890358999999989</v>
          </cell>
          <cell r="O252">
            <v>89.427122693999991</v>
          </cell>
          <cell r="P252">
            <v>95.15045854641599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 t="str">
            <v/>
          </cell>
        </row>
        <row r="253">
          <cell r="B253" t="str">
            <v xml:space="preserve"> 7.4.4</v>
          </cell>
          <cell r="C253" t="str">
            <v xml:space="preserve">         - IT-услуги</v>
          </cell>
          <cell r="D253" t="str">
            <v>тыс.руб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 t="str">
            <v/>
          </cell>
        </row>
        <row r="254">
          <cell r="B254" t="str">
            <v xml:space="preserve"> 7.4.5</v>
          </cell>
          <cell r="C254" t="str">
            <v xml:space="preserve">         - аудиторские услуги</v>
          </cell>
          <cell r="D254" t="str">
            <v>тыс.руб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 t="str">
            <v/>
          </cell>
        </row>
        <row r="255">
          <cell r="B255" t="str">
            <v xml:space="preserve"> 7.4.6</v>
          </cell>
          <cell r="C255" t="str">
            <v xml:space="preserve">         - юридические услуги</v>
          </cell>
          <cell r="D255" t="str">
            <v>тыс.руб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N255">
            <v>0</v>
          </cell>
          <cell r="O255">
            <v>0</v>
          </cell>
          <cell r="P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 t="str">
            <v/>
          </cell>
        </row>
        <row r="256">
          <cell r="B256" t="str">
            <v xml:space="preserve"> 7.4.7</v>
          </cell>
          <cell r="C256" t="str">
            <v xml:space="preserve">         - консультационные услуги</v>
          </cell>
          <cell r="D256" t="str">
            <v>тыс.руб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N256">
            <v>0</v>
          </cell>
          <cell r="O256">
            <v>0</v>
          </cell>
          <cell r="P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 t="str">
            <v/>
          </cell>
        </row>
        <row r="257">
          <cell r="B257" t="str">
            <v xml:space="preserve"> 7.4.8</v>
          </cell>
          <cell r="C257" t="str">
            <v xml:space="preserve">         - услуги пожарной, вневедомственной и сторожевой охраны</v>
          </cell>
          <cell r="D257" t="str">
            <v>тыс.руб</v>
          </cell>
          <cell r="E257">
            <v>1</v>
          </cell>
          <cell r="F257">
            <v>1</v>
          </cell>
          <cell r="G257">
            <v>0.54</v>
          </cell>
          <cell r="H257">
            <v>0.1</v>
          </cell>
          <cell r="I257">
            <v>0.44</v>
          </cell>
          <cell r="J257">
            <v>0.54</v>
          </cell>
          <cell r="K257">
            <v>0</v>
          </cell>
          <cell r="L257">
            <v>0.54</v>
          </cell>
          <cell r="M257">
            <v>0</v>
          </cell>
          <cell r="N257">
            <v>29.878757999999998</v>
          </cell>
          <cell r="O257">
            <v>31.850756027999999</v>
          </cell>
          <cell r="P257">
            <v>33.889204413792001</v>
          </cell>
          <cell r="S257">
            <v>1.52</v>
          </cell>
          <cell r="T257">
            <v>0.1</v>
          </cell>
          <cell r="U257">
            <v>0.44</v>
          </cell>
          <cell r="V257">
            <v>0.54</v>
          </cell>
          <cell r="W257">
            <v>0.9</v>
          </cell>
          <cell r="X257">
            <v>1.44</v>
          </cell>
          <cell r="Y257">
            <v>0.08</v>
          </cell>
          <cell r="AA257">
            <v>0</v>
          </cell>
          <cell r="AB257">
            <v>0.54</v>
          </cell>
          <cell r="AC257">
            <v>0.08</v>
          </cell>
          <cell r="AD257">
            <v>1.52</v>
          </cell>
          <cell r="AE257">
            <v>0.98</v>
          </cell>
          <cell r="AF257">
            <v>1.8148148148148147</v>
          </cell>
        </row>
        <row r="258">
          <cell r="B258" t="str">
            <v xml:space="preserve"> 7.4.9</v>
          </cell>
          <cell r="C258" t="str">
            <v xml:space="preserve">         - услуги по управлению</v>
          </cell>
          <cell r="D258" t="str">
            <v>тыс.руб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N258">
            <v>0</v>
          </cell>
          <cell r="O258">
            <v>0</v>
          </cell>
          <cell r="P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 t="str">
            <v/>
          </cell>
        </row>
        <row r="259">
          <cell r="B259" t="str">
            <v xml:space="preserve"> 7.4.10</v>
          </cell>
          <cell r="C259" t="str">
            <v xml:space="preserve">         - услуги Энергетического углеродного фонда</v>
          </cell>
          <cell r="D259" t="str">
            <v>тыс.руб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N259">
            <v>0</v>
          </cell>
          <cell r="O259">
            <v>0</v>
          </cell>
          <cell r="P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 t="str">
            <v/>
          </cell>
        </row>
        <row r="260">
          <cell r="B260" t="str">
            <v xml:space="preserve"> 7.4.11</v>
          </cell>
          <cell r="C260" t="str">
            <v xml:space="preserve">         - услуги PR</v>
          </cell>
          <cell r="D260" t="str">
            <v>тыс.руб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 t="str">
            <v/>
          </cell>
        </row>
        <row r="261">
          <cell r="B261" t="str">
            <v xml:space="preserve"> 7.4.12</v>
          </cell>
          <cell r="C261" t="str">
            <v xml:space="preserve">         - прочие работы и услуги сторонних организаций*</v>
          </cell>
          <cell r="D261" t="str">
            <v>тыс.руб</v>
          </cell>
          <cell r="E261">
            <v>34</v>
          </cell>
          <cell r="F261">
            <v>7</v>
          </cell>
          <cell r="G261">
            <v>4.47</v>
          </cell>
          <cell r="H261">
            <v>1.03</v>
          </cell>
          <cell r="I261">
            <v>3.44</v>
          </cell>
          <cell r="J261">
            <v>4.47</v>
          </cell>
          <cell r="L261">
            <v>4.47</v>
          </cell>
          <cell r="N261">
            <v>218.34476999999998</v>
          </cell>
          <cell r="O261">
            <v>232.75552482000001</v>
          </cell>
          <cell r="P261">
            <v>247.65187840848003</v>
          </cell>
          <cell r="S261">
            <v>11.40021</v>
          </cell>
          <cell r="T261">
            <v>1.03</v>
          </cell>
          <cell r="U261">
            <v>3.44</v>
          </cell>
          <cell r="V261">
            <v>4.47</v>
          </cell>
          <cell r="W261">
            <v>4.6399999999999997</v>
          </cell>
          <cell r="X261">
            <v>9.11</v>
          </cell>
          <cell r="Y261">
            <v>2.2902100000000001</v>
          </cell>
          <cell r="AB261">
            <v>4.47</v>
          </cell>
          <cell r="AC261">
            <v>2.2902100000000001</v>
          </cell>
          <cell r="AD261">
            <v>11.40021</v>
          </cell>
          <cell r="AE261">
            <v>6.9302099999999998</v>
          </cell>
          <cell r="AF261">
            <v>1.5503825503355706</v>
          </cell>
        </row>
        <row r="262">
          <cell r="B262" t="str">
            <v>7.5.</v>
          </cell>
          <cell r="C262" t="str">
            <v xml:space="preserve">        Командировочные и представительские расходы</v>
          </cell>
          <cell r="D262" t="str">
            <v>тыс.руб</v>
          </cell>
          <cell r="E262">
            <v>115</v>
          </cell>
          <cell r="F262">
            <v>28</v>
          </cell>
          <cell r="G262">
            <v>0.59000000000000008</v>
          </cell>
          <cell r="H262">
            <v>0.4</v>
          </cell>
          <cell r="I262">
            <v>0.19</v>
          </cell>
          <cell r="J262">
            <v>0.59000000000000008</v>
          </cell>
          <cell r="L262">
            <v>0.59000000000000008</v>
          </cell>
          <cell r="N262">
            <v>0</v>
          </cell>
          <cell r="O262">
            <v>0</v>
          </cell>
          <cell r="P262">
            <v>0</v>
          </cell>
          <cell r="S262">
            <v>0.96486000000000005</v>
          </cell>
          <cell r="T262">
            <v>0.4</v>
          </cell>
          <cell r="U262">
            <v>0.19</v>
          </cell>
          <cell r="V262">
            <v>0.59000000000000008</v>
          </cell>
          <cell r="W262">
            <v>0.21000000000000002</v>
          </cell>
          <cell r="X262">
            <v>0.8</v>
          </cell>
          <cell r="Y262">
            <v>0.16485999999999998</v>
          </cell>
          <cell r="AB262">
            <v>0.59000000000000008</v>
          </cell>
          <cell r="AC262">
            <v>0.16485999999999998</v>
          </cell>
          <cell r="AD262">
            <v>0.96486000000000005</v>
          </cell>
          <cell r="AE262">
            <v>0.37485999999999997</v>
          </cell>
          <cell r="AF262">
            <v>0.63535593220338971</v>
          </cell>
        </row>
        <row r="263">
          <cell r="B263" t="str">
            <v>7.6.</v>
          </cell>
          <cell r="C263" t="str">
            <v xml:space="preserve">        Арендная плата по направлениям (арендодателям)**</v>
          </cell>
          <cell r="D263" t="str">
            <v>тыс.руб</v>
          </cell>
          <cell r="E263">
            <v>-4</v>
          </cell>
          <cell r="F263">
            <v>0</v>
          </cell>
          <cell r="G263">
            <v>1.49</v>
          </cell>
          <cell r="H263">
            <v>1</v>
          </cell>
          <cell r="I263">
            <v>0.49</v>
          </cell>
          <cell r="J263">
            <v>1.49</v>
          </cell>
          <cell r="L263">
            <v>1.49</v>
          </cell>
          <cell r="N263">
            <v>0</v>
          </cell>
          <cell r="O263">
            <v>0</v>
          </cell>
          <cell r="P263">
            <v>0</v>
          </cell>
          <cell r="S263">
            <v>4.22</v>
          </cell>
          <cell r="T263">
            <v>1</v>
          </cell>
          <cell r="U263">
            <v>0.49</v>
          </cell>
          <cell r="V263">
            <v>1.49</v>
          </cell>
          <cell r="W263">
            <v>0.14000000000000001</v>
          </cell>
          <cell r="X263">
            <v>1.63</v>
          </cell>
          <cell r="Y263">
            <v>2.59</v>
          </cell>
          <cell r="AB263">
            <v>1.49</v>
          </cell>
          <cell r="AC263">
            <v>2.59</v>
          </cell>
          <cell r="AD263">
            <v>4.22</v>
          </cell>
          <cell r="AE263">
            <v>2.7299999999999995</v>
          </cell>
          <cell r="AF263">
            <v>1.8322147651006708</v>
          </cell>
        </row>
        <row r="264">
          <cell r="B264" t="str">
            <v>7.7.</v>
          </cell>
          <cell r="C264" t="str">
            <v xml:space="preserve">        Лизинг</v>
          </cell>
          <cell r="D264" t="str">
            <v>тыс.руб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0</v>
          </cell>
          <cell r="P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 t="str">
            <v/>
          </cell>
        </row>
        <row r="265">
          <cell r="B265" t="str">
            <v>7.8</v>
          </cell>
          <cell r="C265" t="str">
            <v xml:space="preserve">        Расходы на страхование</v>
          </cell>
          <cell r="D265" t="str">
            <v>тыс.руб</v>
          </cell>
          <cell r="E265">
            <v>40</v>
          </cell>
          <cell r="F265">
            <v>6</v>
          </cell>
          <cell r="G265">
            <v>20.66</v>
          </cell>
          <cell r="H265">
            <v>0.7</v>
          </cell>
          <cell r="I265">
            <v>0.96</v>
          </cell>
          <cell r="J265">
            <v>1.66</v>
          </cell>
          <cell r="K265">
            <v>10</v>
          </cell>
          <cell r="L265">
            <v>11.66</v>
          </cell>
          <cell r="M265">
            <v>9</v>
          </cell>
          <cell r="N265">
            <v>51.713234999999997</v>
          </cell>
          <cell r="O265">
            <v>55.126308510000001</v>
          </cell>
          <cell r="P265">
            <v>58.654392254640001</v>
          </cell>
          <cell r="S265">
            <v>3.3472299999999997</v>
          </cell>
          <cell r="T265">
            <v>0.7</v>
          </cell>
          <cell r="U265">
            <v>0.96</v>
          </cell>
          <cell r="V265">
            <v>1.66</v>
          </cell>
          <cell r="W265">
            <v>0.98</v>
          </cell>
          <cell r="X265">
            <v>2.6399999999999997</v>
          </cell>
          <cell r="Y265">
            <v>0.70723000000000003</v>
          </cell>
          <cell r="AA265">
            <v>9</v>
          </cell>
          <cell r="AB265">
            <v>20.66</v>
          </cell>
          <cell r="AC265">
            <v>0.70723000000000003</v>
          </cell>
          <cell r="AD265">
            <v>3.3472299999999997</v>
          </cell>
          <cell r="AE265">
            <v>-17.31277</v>
          </cell>
          <cell r="AF265">
            <v>-0.83798499515972891</v>
          </cell>
        </row>
        <row r="266">
          <cell r="B266" t="str">
            <v>7.9</v>
          </cell>
          <cell r="C266" t="str">
            <v xml:space="preserve">        Налоги и сборы, относимые на с/с (за искл. ЕСН):</v>
          </cell>
          <cell r="D266" t="str">
            <v>тыс.руб</v>
          </cell>
          <cell r="E266">
            <v>280</v>
          </cell>
          <cell r="F266">
            <v>38</v>
          </cell>
          <cell r="G266">
            <v>134.58999999999997</v>
          </cell>
          <cell r="H266">
            <v>2.2000000000000002</v>
          </cell>
          <cell r="I266">
            <v>2.79</v>
          </cell>
          <cell r="J266">
            <v>4.99</v>
          </cell>
          <cell r="K266">
            <v>65.8</v>
          </cell>
          <cell r="L266">
            <v>70.789999999999992</v>
          </cell>
          <cell r="M266">
            <v>63.8</v>
          </cell>
          <cell r="N266">
            <v>336.71061899999995</v>
          </cell>
          <cell r="O266">
            <v>358.933519854</v>
          </cell>
          <cell r="P266">
            <v>381.90526512465601</v>
          </cell>
          <cell r="Q266">
            <v>0</v>
          </cell>
          <cell r="S266">
            <v>11.644450000000001</v>
          </cell>
          <cell r="T266">
            <v>2.2000000000000002</v>
          </cell>
          <cell r="U266">
            <v>2.79</v>
          </cell>
          <cell r="V266">
            <v>4.99</v>
          </cell>
          <cell r="W266">
            <v>4.97</v>
          </cell>
          <cell r="X266">
            <v>9.9600000000000009</v>
          </cell>
          <cell r="Y266">
            <v>1.6844500000000002</v>
          </cell>
          <cell r="AA266">
            <v>63.8</v>
          </cell>
          <cell r="AB266">
            <v>134.58999999999997</v>
          </cell>
          <cell r="AC266">
            <v>1.6844500000000002</v>
          </cell>
          <cell r="AD266">
            <v>11.644450000000001</v>
          </cell>
          <cell r="AE266">
            <v>-122.94554999999997</v>
          </cell>
          <cell r="AF266">
            <v>-0.91348205661639048</v>
          </cell>
        </row>
        <row r="267">
          <cell r="B267" t="str">
            <v>7.9.1</v>
          </cell>
          <cell r="C267" t="str">
            <v xml:space="preserve">         - водный налог</v>
          </cell>
          <cell r="D267" t="str">
            <v>тыс.руб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  <cell r="P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 t="str">
            <v/>
          </cell>
        </row>
        <row r="268">
          <cell r="B268" t="str">
            <v>7.9.2</v>
          </cell>
          <cell r="C268" t="str">
            <v xml:space="preserve">         - плата за землю</v>
          </cell>
          <cell r="D268" t="str">
            <v>тыс.руб</v>
          </cell>
          <cell r="E268">
            <v>154</v>
          </cell>
          <cell r="F268">
            <v>24</v>
          </cell>
          <cell r="G268">
            <v>60</v>
          </cell>
          <cell r="H268">
            <v>0</v>
          </cell>
          <cell r="I268">
            <v>0</v>
          </cell>
          <cell r="J268">
            <v>0</v>
          </cell>
          <cell r="K268">
            <v>31</v>
          </cell>
          <cell r="L268">
            <v>31</v>
          </cell>
          <cell r="M268">
            <v>29</v>
          </cell>
          <cell r="N268">
            <v>155.13970499999999</v>
          </cell>
          <cell r="O268">
            <v>165.37892553</v>
          </cell>
          <cell r="P268">
            <v>175.96317676392002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29</v>
          </cell>
          <cell r="AB268">
            <v>60</v>
          </cell>
          <cell r="AC268">
            <v>0</v>
          </cell>
          <cell r="AD268">
            <v>0</v>
          </cell>
          <cell r="AE268">
            <v>-60</v>
          </cell>
          <cell r="AF268">
            <v>-1</v>
          </cell>
        </row>
        <row r="269">
          <cell r="B269" t="str">
            <v>7.9.3</v>
          </cell>
          <cell r="C269" t="str">
            <v xml:space="preserve">         - транспортный налог</v>
          </cell>
          <cell r="D269" t="str">
            <v>тыс.руб</v>
          </cell>
          <cell r="E269">
            <v>32</v>
          </cell>
          <cell r="F269">
            <v>14</v>
          </cell>
          <cell r="G269">
            <v>20.59</v>
          </cell>
          <cell r="H269">
            <v>2.2000000000000002</v>
          </cell>
          <cell r="I269">
            <v>2.79</v>
          </cell>
          <cell r="J269">
            <v>4.99</v>
          </cell>
          <cell r="K269">
            <v>7.8</v>
          </cell>
          <cell r="L269">
            <v>12.79</v>
          </cell>
          <cell r="M269">
            <v>7.8</v>
          </cell>
          <cell r="N269">
            <v>36.773855999999995</v>
          </cell>
          <cell r="O269">
            <v>39.200930495999998</v>
          </cell>
          <cell r="P269">
            <v>41.709790047744001</v>
          </cell>
          <cell r="S269">
            <v>11.594450000000002</v>
          </cell>
          <cell r="T269">
            <v>2.2000000000000002</v>
          </cell>
          <cell r="U269">
            <v>2.79</v>
          </cell>
          <cell r="V269">
            <v>4.99</v>
          </cell>
          <cell r="W269">
            <v>4.97</v>
          </cell>
          <cell r="X269">
            <v>9.9600000000000009</v>
          </cell>
          <cell r="Y269">
            <v>1.6344500000000002</v>
          </cell>
          <cell r="AA269">
            <v>7.8</v>
          </cell>
          <cell r="AB269">
            <v>20.59</v>
          </cell>
          <cell r="AC269">
            <v>1.6344500000000002</v>
          </cell>
          <cell r="AD269">
            <v>11.594450000000002</v>
          </cell>
          <cell r="AE269">
            <v>-8.9955499999999979</v>
          </cell>
          <cell r="AF269">
            <v>-0.4368892666342884</v>
          </cell>
        </row>
        <row r="270">
          <cell r="B270" t="str">
            <v>7.9.4</v>
          </cell>
          <cell r="C270" t="str">
            <v xml:space="preserve">         - налог на имущество</v>
          </cell>
          <cell r="D270" t="str">
            <v>тыс.руб</v>
          </cell>
          <cell r="E270">
            <v>94</v>
          </cell>
          <cell r="F270">
            <v>0</v>
          </cell>
          <cell r="G270">
            <v>54</v>
          </cell>
          <cell r="H270">
            <v>0</v>
          </cell>
          <cell r="I270">
            <v>0</v>
          </cell>
          <cell r="J270">
            <v>0</v>
          </cell>
          <cell r="K270">
            <v>27</v>
          </cell>
          <cell r="L270">
            <v>27</v>
          </cell>
          <cell r="M270">
            <v>27</v>
          </cell>
          <cell r="N270">
            <v>144.79705799999999</v>
          </cell>
          <cell r="O270">
            <v>154.35366382800001</v>
          </cell>
          <cell r="P270">
            <v>164.23229831299201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27</v>
          </cell>
          <cell r="AB270">
            <v>54</v>
          </cell>
          <cell r="AC270">
            <v>0</v>
          </cell>
          <cell r="AD270">
            <v>0</v>
          </cell>
          <cell r="AE270">
            <v>-54</v>
          </cell>
          <cell r="AF270">
            <v>-1</v>
          </cell>
        </row>
        <row r="271">
          <cell r="B271" t="str">
            <v>7.9.5.</v>
          </cell>
          <cell r="C271" t="str">
            <v xml:space="preserve">         - экологические платежи</v>
          </cell>
          <cell r="D271" t="str">
            <v>тыс.руб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S271">
            <v>0.05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0.05</v>
          </cell>
          <cell r="AB271">
            <v>0</v>
          </cell>
          <cell r="AC271">
            <v>0.05</v>
          </cell>
          <cell r="AD271">
            <v>0.05</v>
          </cell>
          <cell r="AE271">
            <v>0.05</v>
          </cell>
          <cell r="AF271" t="str">
            <v/>
          </cell>
        </row>
        <row r="272">
          <cell r="B272" t="str">
            <v>7.9.6.</v>
          </cell>
          <cell r="C272" t="str">
            <v xml:space="preserve">         - прочие налоги, относимые на с/с </v>
          </cell>
          <cell r="D272" t="str">
            <v>тыс.руб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N272">
            <v>0</v>
          </cell>
          <cell r="O272">
            <v>0</v>
          </cell>
          <cell r="P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 t="str">
            <v/>
          </cell>
        </row>
        <row r="273">
          <cell r="B273" t="str">
            <v>7.10.</v>
          </cell>
          <cell r="C273" t="str">
            <v xml:space="preserve">        Расходы на инновации</v>
          </cell>
          <cell r="D273" t="str">
            <v>тыс.руб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 t="str">
            <v/>
          </cell>
        </row>
        <row r="274">
          <cell r="B274" t="str">
            <v>7.11.</v>
          </cell>
          <cell r="C274" t="str">
            <v xml:space="preserve">        Финансирование работ с участием НП ИНВЭЛ</v>
          </cell>
          <cell r="D274" t="str">
            <v>тыс.руб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L274">
            <v>0</v>
          </cell>
          <cell r="N274">
            <v>0</v>
          </cell>
          <cell r="O274">
            <v>0</v>
          </cell>
          <cell r="P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 t="str">
            <v/>
          </cell>
        </row>
        <row r="275">
          <cell r="B275" t="str">
            <v>7.12.</v>
          </cell>
          <cell r="C275" t="str">
            <v>Затраты на экологию</v>
          </cell>
          <cell r="D275" t="str">
            <v>тыс.руб</v>
          </cell>
          <cell r="E275">
            <v>0</v>
          </cell>
          <cell r="F275">
            <v>0</v>
          </cell>
          <cell r="G275">
            <v>0.21000000000000002</v>
          </cell>
          <cell r="H275">
            <v>0.1</v>
          </cell>
          <cell r="I275">
            <v>0.11</v>
          </cell>
          <cell r="J275">
            <v>0.21000000000000002</v>
          </cell>
          <cell r="L275">
            <v>0.21000000000000002</v>
          </cell>
          <cell r="N275">
            <v>0</v>
          </cell>
          <cell r="O275">
            <v>0</v>
          </cell>
          <cell r="P275">
            <v>0</v>
          </cell>
          <cell r="S275">
            <v>2.2501699999999998</v>
          </cell>
          <cell r="T275">
            <v>0.1</v>
          </cell>
          <cell r="U275">
            <v>0.11</v>
          </cell>
          <cell r="V275">
            <v>0.21000000000000002</v>
          </cell>
          <cell r="W275">
            <v>1.1739999999999999</v>
          </cell>
          <cell r="X275">
            <v>1.3839999999999999</v>
          </cell>
          <cell r="Y275">
            <v>0.86617</v>
          </cell>
          <cell r="AB275">
            <v>0.21000000000000002</v>
          </cell>
          <cell r="AC275">
            <v>0.86617</v>
          </cell>
          <cell r="AD275">
            <v>2.2501699999999998</v>
          </cell>
          <cell r="AE275">
            <v>2.0401699999999998</v>
          </cell>
          <cell r="AF275">
            <v>9.7150952380952358</v>
          </cell>
        </row>
        <row r="276">
          <cell r="B276" t="str">
            <v>7.13.</v>
          </cell>
          <cell r="C276" t="str">
            <v xml:space="preserve">        Другие расходы, относимые на себестоимость***</v>
          </cell>
          <cell r="D276" t="str">
            <v>тыс.руб</v>
          </cell>
          <cell r="E276">
            <v>199</v>
          </cell>
          <cell r="F276">
            <v>16</v>
          </cell>
          <cell r="G276">
            <v>2477.88</v>
          </cell>
          <cell r="H276">
            <v>2.2999999999999998</v>
          </cell>
          <cell r="I276">
            <v>2258.58</v>
          </cell>
          <cell r="J276">
            <v>2260.88</v>
          </cell>
          <cell r="K276">
            <v>128</v>
          </cell>
          <cell r="L276">
            <v>2388.88</v>
          </cell>
          <cell r="M276">
            <v>89</v>
          </cell>
          <cell r="N276">
            <v>201</v>
          </cell>
          <cell r="O276">
            <v>211</v>
          </cell>
          <cell r="P276">
            <v>224.50400000000002</v>
          </cell>
          <cell r="S276">
            <v>2564.80402</v>
          </cell>
          <cell r="T276">
            <v>2.2999999999999998</v>
          </cell>
          <cell r="U276">
            <v>2258.58</v>
          </cell>
          <cell r="V276">
            <v>2260.88</v>
          </cell>
          <cell r="W276">
            <v>4.0830000000000002</v>
          </cell>
          <cell r="X276">
            <v>2264.9630000000002</v>
          </cell>
          <cell r="Y276">
            <v>299.84101999999996</v>
          </cell>
          <cell r="AA276">
            <v>89</v>
          </cell>
          <cell r="AB276">
            <v>2477.88</v>
          </cell>
          <cell r="AC276">
            <v>299.84101999999996</v>
          </cell>
          <cell r="AD276">
            <v>2564.80402</v>
          </cell>
          <cell r="AE276">
            <v>86.924019999999928</v>
          </cell>
          <cell r="AF276">
            <v>3.5079995802863709E-2</v>
          </cell>
        </row>
        <row r="277">
          <cell r="B277" t="str">
            <v>8.</v>
          </cell>
          <cell r="C277" t="str">
            <v>Из стр. I. Затраты на ремонт всего, в т.ч.</v>
          </cell>
          <cell r="D277" t="str">
            <v>тыс.руб</v>
          </cell>
          <cell r="E277">
            <v>0</v>
          </cell>
          <cell r="F277">
            <v>72</v>
          </cell>
          <cell r="G277">
            <v>73.59</v>
          </cell>
          <cell r="H277">
            <v>6.4</v>
          </cell>
          <cell r="I277">
            <v>67.19</v>
          </cell>
          <cell r="J277">
            <v>73.59</v>
          </cell>
          <cell r="K277">
            <v>0</v>
          </cell>
          <cell r="L277">
            <v>73.59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146.18089000000001</v>
          </cell>
          <cell r="T277">
            <v>6.4</v>
          </cell>
          <cell r="U277">
            <v>67.19</v>
          </cell>
          <cell r="V277">
            <v>73.59</v>
          </cell>
          <cell r="W277">
            <v>47.054000000000002</v>
          </cell>
          <cell r="X277">
            <v>120.64400000000001</v>
          </cell>
          <cell r="Y277">
            <v>25.53689</v>
          </cell>
          <cell r="AA277">
            <v>0</v>
          </cell>
          <cell r="AB277">
            <v>73.59</v>
          </cell>
          <cell r="AC277">
            <v>25.53689</v>
          </cell>
          <cell r="AD277">
            <v>146.18089000000001</v>
          </cell>
          <cell r="AE277">
            <v>72.590890000000002</v>
          </cell>
          <cell r="AF277">
            <v>0.98642329120804451</v>
          </cell>
        </row>
        <row r="278">
          <cell r="B278" t="str">
            <v>8.1</v>
          </cell>
          <cell r="C278" t="str">
            <v>Хоз. способ</v>
          </cell>
          <cell r="D278" t="str">
            <v>тыс.руб</v>
          </cell>
          <cell r="E278">
            <v>0</v>
          </cell>
          <cell r="F278">
            <v>15</v>
          </cell>
          <cell r="G278">
            <v>12.47</v>
          </cell>
          <cell r="H278">
            <v>6.4</v>
          </cell>
          <cell r="I278">
            <v>6.07</v>
          </cell>
          <cell r="J278">
            <v>12.47</v>
          </cell>
          <cell r="K278">
            <v>0</v>
          </cell>
          <cell r="L278">
            <v>12.47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63.10689</v>
          </cell>
          <cell r="T278">
            <v>6.4</v>
          </cell>
          <cell r="U278">
            <v>6.07</v>
          </cell>
          <cell r="V278">
            <v>12.47</v>
          </cell>
          <cell r="W278">
            <v>40.5</v>
          </cell>
          <cell r="X278">
            <v>52.97</v>
          </cell>
          <cell r="Y278">
            <v>10.136889999999999</v>
          </cell>
          <cell r="AA278">
            <v>0</v>
          </cell>
          <cell r="AB278">
            <v>12.47</v>
          </cell>
          <cell r="AC278">
            <v>10.136889999999999</v>
          </cell>
          <cell r="AD278">
            <v>63.10689</v>
          </cell>
          <cell r="AE278">
            <v>50.636890000000001</v>
          </cell>
          <cell r="AF278">
            <v>4.0606968724939856</v>
          </cell>
        </row>
        <row r="279">
          <cell r="B279" t="str">
            <v>8.1.1</v>
          </cell>
          <cell r="C279" t="str">
            <v xml:space="preserve">       ФОТ</v>
          </cell>
          <cell r="D279" t="str">
            <v>тыс.руб</v>
          </cell>
          <cell r="E279">
            <v>0</v>
          </cell>
          <cell r="F279">
            <v>6</v>
          </cell>
          <cell r="G279">
            <v>4.93</v>
          </cell>
          <cell r="H279">
            <v>2.2999999999999998</v>
          </cell>
          <cell r="I279">
            <v>2.63</v>
          </cell>
          <cell r="J279">
            <v>4.93</v>
          </cell>
          <cell r="L279">
            <v>4.93</v>
          </cell>
          <cell r="N279">
            <v>0</v>
          </cell>
          <cell r="O279">
            <v>0</v>
          </cell>
          <cell r="P279">
            <v>0</v>
          </cell>
          <cell r="S279">
            <v>17.779999999999998</v>
          </cell>
          <cell r="T279">
            <v>2.2999999999999998</v>
          </cell>
          <cell r="U279">
            <v>2.63</v>
          </cell>
          <cell r="V279">
            <v>4.93</v>
          </cell>
          <cell r="W279">
            <v>12.36</v>
          </cell>
          <cell r="X279">
            <v>17.29</v>
          </cell>
          <cell r="Y279">
            <v>0.49</v>
          </cell>
          <cell r="AB279">
            <v>4.93</v>
          </cell>
          <cell r="AC279">
            <v>0.49</v>
          </cell>
          <cell r="AD279">
            <v>17.779999999999998</v>
          </cell>
          <cell r="AE279">
            <v>12.849999999999998</v>
          </cell>
          <cell r="AF279">
            <v>2.6064908722109532</v>
          </cell>
        </row>
        <row r="280">
          <cell r="B280" t="str">
            <v>8.1.2</v>
          </cell>
          <cell r="C280" t="str">
            <v xml:space="preserve">       ЕСН</v>
          </cell>
          <cell r="D280" t="str">
            <v>тыс.руб</v>
          </cell>
          <cell r="E280">
            <v>0</v>
          </cell>
          <cell r="F280">
            <v>1</v>
          </cell>
          <cell r="G280">
            <v>1.31</v>
          </cell>
          <cell r="H280">
            <v>0.6</v>
          </cell>
          <cell r="I280">
            <v>0.71</v>
          </cell>
          <cell r="J280">
            <v>1.31</v>
          </cell>
          <cell r="L280">
            <v>1.31</v>
          </cell>
          <cell r="N280">
            <v>0</v>
          </cell>
          <cell r="O280">
            <v>0</v>
          </cell>
          <cell r="P280">
            <v>0</v>
          </cell>
          <cell r="S280">
            <v>5.1768900000000011</v>
          </cell>
          <cell r="T280">
            <v>0.6</v>
          </cell>
          <cell r="U280">
            <v>0.71</v>
          </cell>
          <cell r="V280">
            <v>1.31</v>
          </cell>
          <cell r="W280">
            <v>2.74</v>
          </cell>
          <cell r="X280">
            <v>4.0500000000000007</v>
          </cell>
          <cell r="Y280">
            <v>1.1268900000000002</v>
          </cell>
          <cell r="AB280">
            <v>1.31</v>
          </cell>
          <cell r="AC280">
            <v>1.1268900000000002</v>
          </cell>
          <cell r="AD280">
            <v>5.1768900000000011</v>
          </cell>
          <cell r="AE280">
            <v>3.866890000000001</v>
          </cell>
          <cell r="AF280">
            <v>2.9518244274809167</v>
          </cell>
        </row>
        <row r="281">
          <cell r="B281" t="str">
            <v>8.1.3</v>
          </cell>
          <cell r="C281" t="str">
            <v xml:space="preserve">       Сырье, материалы, запасные части</v>
          </cell>
          <cell r="D281" t="str">
            <v>тыс.руб</v>
          </cell>
          <cell r="E281">
            <v>0</v>
          </cell>
          <cell r="F281">
            <v>8</v>
          </cell>
          <cell r="G281">
            <v>6.23</v>
          </cell>
          <cell r="H281">
            <v>3.5</v>
          </cell>
          <cell r="I281">
            <v>2.73</v>
          </cell>
          <cell r="J281">
            <v>6.23</v>
          </cell>
          <cell r="L281">
            <v>6.23</v>
          </cell>
          <cell r="N281">
            <v>0</v>
          </cell>
          <cell r="O281">
            <v>0</v>
          </cell>
          <cell r="P281">
            <v>0</v>
          </cell>
          <cell r="S281">
            <v>40.150000000000006</v>
          </cell>
          <cell r="T281">
            <v>3.5</v>
          </cell>
          <cell r="U281">
            <v>2.73</v>
          </cell>
          <cell r="V281">
            <v>6.23</v>
          </cell>
          <cell r="W281">
            <v>25.400000000000002</v>
          </cell>
          <cell r="X281">
            <v>31.630000000000003</v>
          </cell>
          <cell r="Y281">
            <v>8.52</v>
          </cell>
          <cell r="AB281">
            <v>6.23</v>
          </cell>
          <cell r="AC281">
            <v>8.52</v>
          </cell>
          <cell r="AD281">
            <v>40.150000000000006</v>
          </cell>
          <cell r="AE281">
            <v>33.92</v>
          </cell>
          <cell r="AF281">
            <v>5.4446227929373991</v>
          </cell>
        </row>
        <row r="282">
          <cell r="B282" t="str">
            <v>8.1.4</v>
          </cell>
          <cell r="C282" t="str">
            <v xml:space="preserve">       Прочие затраты </v>
          </cell>
          <cell r="D282" t="str">
            <v>тыс.руб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 t="str">
            <v/>
          </cell>
        </row>
        <row r="283">
          <cell r="B283" t="str">
            <v>8.2</v>
          </cell>
          <cell r="C283" t="str">
            <v xml:space="preserve">Услуги сторонних ремонтных организаций </v>
          </cell>
          <cell r="D283" t="str">
            <v>тыс.руб</v>
          </cell>
          <cell r="E283">
            <v>0</v>
          </cell>
          <cell r="F283">
            <v>57</v>
          </cell>
          <cell r="G283">
            <v>61.12</v>
          </cell>
          <cell r="H283">
            <v>0</v>
          </cell>
          <cell r="I283">
            <v>61.12</v>
          </cell>
          <cell r="J283">
            <v>61.12</v>
          </cell>
          <cell r="L283">
            <v>61.12</v>
          </cell>
          <cell r="N283">
            <v>0</v>
          </cell>
          <cell r="O283">
            <v>0</v>
          </cell>
          <cell r="P283">
            <v>0</v>
          </cell>
          <cell r="S283">
            <v>83.073999999999998</v>
          </cell>
          <cell r="T283">
            <v>0</v>
          </cell>
          <cell r="U283">
            <v>61.12</v>
          </cell>
          <cell r="V283">
            <v>61.12</v>
          </cell>
          <cell r="W283">
            <v>6.5539999999999994</v>
          </cell>
          <cell r="X283">
            <v>67.673999999999992</v>
          </cell>
          <cell r="Y283">
            <v>15.4</v>
          </cell>
          <cell r="AB283">
            <v>61.12</v>
          </cell>
          <cell r="AC283">
            <v>15.4</v>
          </cell>
          <cell r="AD283">
            <v>83.073999999999998</v>
          </cell>
          <cell r="AE283">
            <v>21.954000000000001</v>
          </cell>
          <cell r="AF283">
            <v>0.35919502617801052</v>
          </cell>
        </row>
        <row r="284">
          <cell r="B284" t="str">
            <v>8.3</v>
          </cell>
          <cell r="C284" t="str">
            <v>Стоимость давальческих материалов</v>
          </cell>
          <cell r="D284" t="str">
            <v>тыс.руб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 t="str">
            <v/>
          </cell>
        </row>
        <row r="285">
          <cell r="B285" t="str">
            <v>8.4</v>
          </cell>
          <cell r="C285" t="str">
            <v>Отчисления в ремонтный фонд</v>
          </cell>
          <cell r="D285" t="str">
            <v>тыс.руб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N285">
            <v>0</v>
          </cell>
          <cell r="O285">
            <v>0</v>
          </cell>
          <cell r="P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 t="str">
            <v/>
          </cell>
        </row>
        <row r="286">
          <cell r="E286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86" t="str">
            <v>6. Смета затрат на производство и реализацию продукции (услуг). Выполнение</v>
          </cell>
        </row>
        <row r="287">
          <cell r="B287" t="str">
            <v>Непрофильная продукция (услуги)</v>
          </cell>
        </row>
        <row r="288">
          <cell r="B288" t="str">
            <v>№ п/п</v>
          </cell>
          <cell r="C288" t="str">
            <v>Наименование</v>
          </cell>
          <cell r="D288" t="str">
            <v>Единицы измерения</v>
          </cell>
          <cell r="E288" t="str">
            <v xml:space="preserve"> 2007г. Факт</v>
          </cell>
          <cell r="F288" t="str">
            <v xml:space="preserve"> 2008г. Факт</v>
          </cell>
          <cell r="G288" t="str">
            <v xml:space="preserve"> 2009г. План</v>
          </cell>
          <cell r="H288" t="str">
            <v>В том числе по кварталам</v>
          </cell>
          <cell r="N288" t="str">
            <v xml:space="preserve"> 2010г. Прогноз</v>
          </cell>
          <cell r="O288" t="str">
            <v xml:space="preserve"> 2011г. Прогноз</v>
          </cell>
          <cell r="P288" t="str">
            <v xml:space="preserve"> 2012г. Прогноз</v>
          </cell>
          <cell r="Q288" t="str">
            <v xml:space="preserve"> 2013г. Прогноз</v>
          </cell>
          <cell r="S288" t="str">
            <v xml:space="preserve"> 2009г. Факт</v>
          </cell>
          <cell r="T288" t="str">
            <v>В том числе по кварталам</v>
          </cell>
          <cell r="AA288" t="str">
            <v>План отчётного периода</v>
          </cell>
          <cell r="AC288" t="str">
            <v>Факт за отчётный период</v>
          </cell>
          <cell r="AE288" t="str">
            <v>Отклонение факта от плана за год.</v>
          </cell>
        </row>
        <row r="289">
          <cell r="H289" t="str">
            <v>1 кв.</v>
          </cell>
          <cell r="I289" t="str">
            <v>2 кв.</v>
          </cell>
          <cell r="J289" t="str">
            <v>6 мес.</v>
          </cell>
          <cell r="K289" t="str">
            <v>3 кв.</v>
          </cell>
          <cell r="L289" t="str">
            <v>9 мес.</v>
          </cell>
          <cell r="M289" t="str">
            <v>4 кв.</v>
          </cell>
          <cell r="T289" t="str">
            <v>1 кв.</v>
          </cell>
          <cell r="U289" t="str">
            <v>2 кв.</v>
          </cell>
          <cell r="V289" t="str">
            <v>6 мес.</v>
          </cell>
          <cell r="W289" t="str">
            <v>3 кв.</v>
          </cell>
          <cell r="X289" t="str">
            <v>9 мес.</v>
          </cell>
          <cell r="Y289" t="str">
            <v>4 кв.</v>
          </cell>
          <cell r="AA289" t="str">
            <v>4 квартал</v>
          </cell>
          <cell r="AB289" t="str">
            <v>С начала года</v>
          </cell>
          <cell r="AC289" t="str">
            <v>4 квартал</v>
          </cell>
          <cell r="AD289" t="str">
            <v>С начала года</v>
          </cell>
          <cell r="AE289" t="str">
            <v>Абсолютное</v>
          </cell>
          <cell r="AF289" t="str">
            <v>Относительное</v>
          </cell>
        </row>
        <row r="290">
          <cell r="B290">
            <v>1</v>
          </cell>
          <cell r="C290">
            <v>2</v>
          </cell>
          <cell r="D290">
            <v>3</v>
          </cell>
          <cell r="E290">
            <v>4</v>
          </cell>
          <cell r="F290">
            <v>5</v>
          </cell>
          <cell r="G290">
            <v>6</v>
          </cell>
          <cell r="H290">
            <v>7</v>
          </cell>
          <cell r="I290">
            <v>8</v>
          </cell>
          <cell r="J290">
            <v>9</v>
          </cell>
          <cell r="K290">
            <v>10</v>
          </cell>
          <cell r="L290">
            <v>11</v>
          </cell>
          <cell r="M290">
            <v>12</v>
          </cell>
          <cell r="N290">
            <v>13</v>
          </cell>
          <cell r="O290">
            <v>14</v>
          </cell>
          <cell r="P290">
            <v>15</v>
          </cell>
          <cell r="Q290">
            <v>16</v>
          </cell>
          <cell r="S290">
            <v>17</v>
          </cell>
          <cell r="T290">
            <v>18</v>
          </cell>
          <cell r="U290">
            <v>19</v>
          </cell>
          <cell r="V290">
            <v>20</v>
          </cell>
          <cell r="W290">
            <v>21</v>
          </cell>
          <cell r="X290">
            <v>22</v>
          </cell>
          <cell r="Y290">
            <v>23</v>
          </cell>
          <cell r="AA290">
            <v>24</v>
          </cell>
          <cell r="AB290">
            <v>25</v>
          </cell>
          <cell r="AC290">
            <v>26</v>
          </cell>
          <cell r="AD290">
            <v>27</v>
          </cell>
          <cell r="AE290">
            <v>28</v>
          </cell>
          <cell r="AF290">
            <v>29</v>
          </cell>
        </row>
        <row r="291">
          <cell r="B291" t="str">
            <v>I.</v>
          </cell>
          <cell r="C291" t="str">
            <v>Затраты на производство и реализацию продукции (услуг), всего</v>
          </cell>
          <cell r="D291" t="str">
            <v>тыс.руб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 t="str">
            <v/>
          </cell>
        </row>
        <row r="292">
          <cell r="B292" t="str">
            <v>1</v>
          </cell>
          <cell r="C292" t="str">
            <v xml:space="preserve">Материальные затраты </v>
          </cell>
          <cell r="D292" t="str">
            <v>тыс.руб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 t="str">
            <v/>
          </cell>
        </row>
        <row r="293">
          <cell r="B293" t="str">
            <v>1.1.</v>
          </cell>
          <cell r="C293" t="str">
            <v>Покупная электроэнергия на компенсацию потерь</v>
          </cell>
          <cell r="D293" t="str">
            <v>тыс.руб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 t="str">
            <v/>
          </cell>
        </row>
        <row r="294">
          <cell r="B294" t="str">
            <v>1.1.2.</v>
          </cell>
          <cell r="C294" t="str">
            <v xml:space="preserve">     - электроэнергия с оптового рынка</v>
          </cell>
          <cell r="D294" t="str">
            <v>тыс.руб</v>
          </cell>
          <cell r="E294">
            <v>0</v>
          </cell>
          <cell r="F294">
            <v>0</v>
          </cell>
          <cell r="G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X294">
            <v>0</v>
          </cell>
          <cell r="AB294">
            <v>0</v>
          </cell>
          <cell r="AD294">
            <v>0</v>
          </cell>
          <cell r="AE294">
            <v>0</v>
          </cell>
          <cell r="AF294" t="str">
            <v/>
          </cell>
        </row>
        <row r="295">
          <cell r="B295" t="str">
            <v>1.1.3.</v>
          </cell>
          <cell r="C295" t="str">
            <v xml:space="preserve">     - электроэнергия с розничных рынков</v>
          </cell>
          <cell r="D295" t="str">
            <v>тыс.руб</v>
          </cell>
          <cell r="E295">
            <v>0</v>
          </cell>
          <cell r="F295">
            <v>0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AB295">
            <v>0</v>
          </cell>
          <cell r="AD295">
            <v>0</v>
          </cell>
          <cell r="AE295">
            <v>0</v>
          </cell>
          <cell r="AF295" t="str">
            <v/>
          </cell>
        </row>
        <row r="296">
          <cell r="B296">
            <v>1.2</v>
          </cell>
          <cell r="C296" t="str">
            <v>Покупная энергия на производственные и хозяйственные нужды</v>
          </cell>
          <cell r="D296" t="str">
            <v>тыс.руб</v>
          </cell>
          <cell r="E296">
            <v>0</v>
          </cell>
          <cell r="F296">
            <v>0</v>
          </cell>
          <cell r="G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X296">
            <v>0</v>
          </cell>
          <cell r="AB296">
            <v>0</v>
          </cell>
          <cell r="AD296">
            <v>0</v>
          </cell>
          <cell r="AE296">
            <v>0</v>
          </cell>
          <cell r="AF296" t="str">
            <v/>
          </cell>
        </row>
        <row r="297">
          <cell r="B297" t="str">
            <v>1.5.</v>
          </cell>
          <cell r="C297" t="str">
            <v>Cырье и материалы</v>
          </cell>
          <cell r="D297" t="str">
            <v>тыс.руб</v>
          </cell>
          <cell r="E297">
            <v>0</v>
          </cell>
          <cell r="F297">
            <v>0</v>
          </cell>
          <cell r="G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X297">
            <v>0</v>
          </cell>
          <cell r="AB297">
            <v>0</v>
          </cell>
          <cell r="AD297">
            <v>0</v>
          </cell>
          <cell r="AE297">
            <v>0</v>
          </cell>
          <cell r="AF297" t="str">
            <v/>
          </cell>
        </row>
        <row r="298">
          <cell r="B298" t="str">
            <v xml:space="preserve"> 1.5.1</v>
          </cell>
          <cell r="C298" t="str">
            <v xml:space="preserve">     в т.ч.  ГСМ</v>
          </cell>
          <cell r="D298" t="str">
            <v>тыс.руб</v>
          </cell>
          <cell r="E298">
            <v>0</v>
          </cell>
          <cell r="F298">
            <v>0</v>
          </cell>
          <cell r="G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X298">
            <v>0</v>
          </cell>
          <cell r="AB298">
            <v>0</v>
          </cell>
          <cell r="AD298">
            <v>0</v>
          </cell>
          <cell r="AE298">
            <v>0</v>
          </cell>
          <cell r="AF298" t="str">
            <v/>
          </cell>
        </row>
        <row r="299">
          <cell r="B299" t="str">
            <v>2</v>
          </cell>
          <cell r="C299" t="str">
            <v xml:space="preserve">Работы и услуги производственного характера  </v>
          </cell>
          <cell r="D299" t="str">
            <v>тыс.руб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 t="str">
            <v/>
          </cell>
        </row>
        <row r="300">
          <cell r="B300" t="str">
            <v>2.1</v>
          </cell>
          <cell r="C300" t="str">
            <v>Услуги подрядчиков по обслуживанию и ремонту оборудования</v>
          </cell>
          <cell r="D300" t="str">
            <v>тыс.руб</v>
          </cell>
          <cell r="E300">
            <v>0</v>
          </cell>
          <cell r="F300">
            <v>0</v>
          </cell>
          <cell r="G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AB300">
            <v>0</v>
          </cell>
          <cell r="AD300">
            <v>0</v>
          </cell>
          <cell r="AE300">
            <v>0</v>
          </cell>
          <cell r="AF300" t="str">
            <v/>
          </cell>
        </row>
        <row r="301">
          <cell r="B301" t="str">
            <v>2.2</v>
          </cell>
          <cell r="C301" t="str">
            <v>Транспортные услуги</v>
          </cell>
          <cell r="D301" t="str">
            <v>тыс.руб</v>
          </cell>
          <cell r="E301">
            <v>0</v>
          </cell>
          <cell r="F301">
            <v>0</v>
          </cell>
          <cell r="G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X301">
            <v>0</v>
          </cell>
          <cell r="AB301">
            <v>0</v>
          </cell>
          <cell r="AD301">
            <v>0</v>
          </cell>
          <cell r="AE301">
            <v>0</v>
          </cell>
          <cell r="AF301" t="str">
            <v/>
          </cell>
        </row>
        <row r="302">
          <cell r="B302" t="str">
            <v>2.3</v>
          </cell>
          <cell r="C302" t="str">
            <v>Услуги сетевых компаний по передаче э/э</v>
          </cell>
          <cell r="D302" t="str">
            <v>тыс.руб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X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 t="str">
            <v/>
          </cell>
        </row>
        <row r="303">
          <cell r="B303" t="str">
            <v>2.3.1</v>
          </cell>
          <cell r="C303" t="str">
            <v>Услуги ОАО "ФСК ЕЭС"</v>
          </cell>
          <cell r="D303" t="str">
            <v>тыс.руб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 t="str">
            <v/>
          </cell>
        </row>
        <row r="304">
          <cell r="B304" t="str">
            <v>2.3.1.1</v>
          </cell>
          <cell r="C304" t="str">
            <v xml:space="preserve"> по ставке на содержание сетей</v>
          </cell>
          <cell r="D304" t="str">
            <v>тыс.руб</v>
          </cell>
          <cell r="E304">
            <v>0</v>
          </cell>
          <cell r="F304">
            <v>0</v>
          </cell>
          <cell r="G304">
            <v>0</v>
          </cell>
          <cell r="J304">
            <v>0</v>
          </cell>
          <cell r="L304">
            <v>0</v>
          </cell>
          <cell r="N304">
            <v>0</v>
          </cell>
          <cell r="O304">
            <v>0</v>
          </cell>
          <cell r="P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AB304">
            <v>0</v>
          </cell>
          <cell r="AD304">
            <v>0</v>
          </cell>
          <cell r="AE304">
            <v>0</v>
          </cell>
          <cell r="AF304" t="str">
            <v/>
          </cell>
        </row>
        <row r="305">
          <cell r="B305" t="str">
            <v>2.3.1.2</v>
          </cell>
          <cell r="C305" t="str">
            <v xml:space="preserve"> по ставке на оплату потерь электроэнергии</v>
          </cell>
          <cell r="D305" t="str">
            <v>тыс.руб</v>
          </cell>
          <cell r="E305">
            <v>0</v>
          </cell>
          <cell r="F305">
            <v>0</v>
          </cell>
          <cell r="G305">
            <v>0</v>
          </cell>
          <cell r="J305">
            <v>0</v>
          </cell>
          <cell r="L305">
            <v>0</v>
          </cell>
          <cell r="N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AB305">
            <v>0</v>
          </cell>
          <cell r="AD305">
            <v>0</v>
          </cell>
          <cell r="AE305">
            <v>0</v>
          </cell>
          <cell r="AF305" t="str">
            <v/>
          </cell>
        </row>
        <row r="306">
          <cell r="B306" t="str">
            <v>2.3.2</v>
          </cell>
          <cell r="C306" t="str">
            <v>Услуги распределительных сетевых компаний</v>
          </cell>
          <cell r="D306" t="str">
            <v>тыс.руб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 t="str">
            <v/>
          </cell>
        </row>
        <row r="307">
          <cell r="B307" t="str">
            <v>2.3.2.1</v>
          </cell>
          <cell r="C307" t="str">
            <v>РСК Холдинга</v>
          </cell>
          <cell r="D307" t="str">
            <v>тыс.руб</v>
          </cell>
          <cell r="E307">
            <v>0</v>
          </cell>
          <cell r="F307">
            <v>0</v>
          </cell>
          <cell r="G307">
            <v>0</v>
          </cell>
          <cell r="J307">
            <v>0</v>
          </cell>
          <cell r="L307">
            <v>0</v>
          </cell>
          <cell r="N307">
            <v>0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AB307">
            <v>0</v>
          </cell>
          <cell r="AD307">
            <v>0</v>
          </cell>
          <cell r="AE307">
            <v>0</v>
          </cell>
          <cell r="AF307" t="str">
            <v/>
          </cell>
        </row>
        <row r="308">
          <cell r="B308" t="str">
            <v>2.3.2.1</v>
          </cell>
          <cell r="C308" t="str">
            <v xml:space="preserve">                    прочих сетевых компаний</v>
          </cell>
          <cell r="D308" t="str">
            <v>тыс.руб</v>
          </cell>
          <cell r="E308">
            <v>0</v>
          </cell>
          <cell r="F308">
            <v>0</v>
          </cell>
          <cell r="G308">
            <v>0</v>
          </cell>
          <cell r="J308">
            <v>0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AB308">
            <v>0</v>
          </cell>
          <cell r="AD308">
            <v>0</v>
          </cell>
          <cell r="AE308">
            <v>0</v>
          </cell>
          <cell r="AF308" t="str">
            <v/>
          </cell>
        </row>
        <row r="309">
          <cell r="B309" t="str">
            <v>2.4</v>
          </cell>
          <cell r="C309" t="str">
            <v>Услуги по испытанию и поверке приборов</v>
          </cell>
          <cell r="D309" t="str">
            <v>тыс.руб</v>
          </cell>
          <cell r="E309">
            <v>0</v>
          </cell>
          <cell r="F309">
            <v>0</v>
          </cell>
          <cell r="G309">
            <v>0</v>
          </cell>
          <cell r="J309">
            <v>0</v>
          </cell>
          <cell r="L309">
            <v>0</v>
          </cell>
          <cell r="N309">
            <v>0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AB309">
            <v>0</v>
          </cell>
          <cell r="AD309">
            <v>0</v>
          </cell>
          <cell r="AE309">
            <v>0</v>
          </cell>
          <cell r="AF309" t="str">
            <v/>
          </cell>
        </row>
        <row r="310">
          <cell r="B310" t="str">
            <v>2.5</v>
          </cell>
          <cell r="C310" t="str">
            <v>Услуги коммерческого учета электроэнергии</v>
          </cell>
          <cell r="D310" t="str">
            <v>тыс.руб</v>
          </cell>
          <cell r="E310">
            <v>0</v>
          </cell>
          <cell r="F310">
            <v>0</v>
          </cell>
          <cell r="G310">
            <v>0</v>
          </cell>
          <cell r="J310">
            <v>0</v>
          </cell>
          <cell r="L310">
            <v>0</v>
          </cell>
          <cell r="N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X310">
            <v>0</v>
          </cell>
          <cell r="AB310">
            <v>0</v>
          </cell>
          <cell r="AD310">
            <v>0</v>
          </cell>
          <cell r="AE310">
            <v>0</v>
          </cell>
          <cell r="AF310" t="str">
            <v/>
          </cell>
        </row>
        <row r="311">
          <cell r="B311" t="str">
            <v>2.6</v>
          </cell>
          <cell r="C311" t="str">
            <v>Услуги по передаче теплоэнергии</v>
          </cell>
          <cell r="D311" t="str">
            <v>тыс.руб</v>
          </cell>
          <cell r="E311">
            <v>0</v>
          </cell>
          <cell r="F311">
            <v>0</v>
          </cell>
          <cell r="G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0</v>
          </cell>
          <cell r="AB311">
            <v>0</v>
          </cell>
          <cell r="AD311">
            <v>0</v>
          </cell>
          <cell r="AE311">
            <v>0</v>
          </cell>
          <cell r="AF311" t="str">
            <v/>
          </cell>
        </row>
        <row r="312">
          <cell r="B312" t="str">
            <v>2.7</v>
          </cell>
          <cell r="C312" t="str">
            <v>Прочие услуги производственного характера</v>
          </cell>
          <cell r="D312" t="str">
            <v>тыс.руб</v>
          </cell>
          <cell r="E312">
            <v>0</v>
          </cell>
          <cell r="F312">
            <v>0</v>
          </cell>
          <cell r="G312">
            <v>0</v>
          </cell>
          <cell r="J312">
            <v>0</v>
          </cell>
          <cell r="L312">
            <v>0</v>
          </cell>
          <cell r="N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0</v>
          </cell>
          <cell r="AB312">
            <v>0</v>
          </cell>
          <cell r="AD312">
            <v>0</v>
          </cell>
          <cell r="AE312">
            <v>0</v>
          </cell>
          <cell r="AF312" t="str">
            <v/>
          </cell>
        </row>
        <row r="313">
          <cell r="B313" t="str">
            <v>3</v>
          </cell>
          <cell r="C313" t="str">
            <v>Затраты на оплату труда</v>
          </cell>
          <cell r="D313" t="str">
            <v>тыс.руб</v>
          </cell>
          <cell r="E313">
            <v>0</v>
          </cell>
          <cell r="F313">
            <v>0</v>
          </cell>
          <cell r="G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X313">
            <v>0</v>
          </cell>
          <cell r="AB313">
            <v>0</v>
          </cell>
          <cell r="AD313">
            <v>0</v>
          </cell>
          <cell r="AE313">
            <v>0</v>
          </cell>
          <cell r="AF313" t="str">
            <v/>
          </cell>
        </row>
        <row r="314">
          <cell r="B314" t="str">
            <v>4</v>
          </cell>
          <cell r="C314" t="str">
            <v>ЕСН</v>
          </cell>
          <cell r="D314" t="str">
            <v>тыс.руб</v>
          </cell>
          <cell r="E314">
            <v>0</v>
          </cell>
          <cell r="F314">
            <v>0</v>
          </cell>
          <cell r="G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X314">
            <v>0</v>
          </cell>
          <cell r="AB314">
            <v>0</v>
          </cell>
          <cell r="AD314">
            <v>0</v>
          </cell>
          <cell r="AE314">
            <v>0</v>
          </cell>
          <cell r="AF314" t="str">
            <v/>
          </cell>
        </row>
        <row r="315">
          <cell r="B315" t="str">
            <v>5</v>
          </cell>
          <cell r="C315" t="str">
            <v>Отчисления на НПО (НПФ энергетики)</v>
          </cell>
          <cell r="D315" t="str">
            <v>тыс.руб</v>
          </cell>
          <cell r="E315">
            <v>0</v>
          </cell>
          <cell r="F315">
            <v>0</v>
          </cell>
          <cell r="G315">
            <v>0</v>
          </cell>
          <cell r="J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X315">
            <v>0</v>
          </cell>
          <cell r="AB315">
            <v>0</v>
          </cell>
          <cell r="AD315">
            <v>0</v>
          </cell>
          <cell r="AE315">
            <v>0</v>
          </cell>
          <cell r="AF315" t="str">
            <v/>
          </cell>
        </row>
        <row r="316">
          <cell r="B316" t="str">
            <v>6</v>
          </cell>
          <cell r="C316" t="str">
            <v>Амортизация основных средств и НМА</v>
          </cell>
          <cell r="D316" t="str">
            <v>тыс.руб</v>
          </cell>
          <cell r="E316">
            <v>0</v>
          </cell>
          <cell r="F316">
            <v>0</v>
          </cell>
          <cell r="G316">
            <v>0</v>
          </cell>
          <cell r="J316">
            <v>0</v>
          </cell>
          <cell r="L316">
            <v>0</v>
          </cell>
          <cell r="N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X316">
            <v>0</v>
          </cell>
          <cell r="AB316">
            <v>0</v>
          </cell>
          <cell r="AD316">
            <v>0</v>
          </cell>
          <cell r="AE316">
            <v>0</v>
          </cell>
          <cell r="AF316" t="str">
            <v/>
          </cell>
        </row>
        <row r="317">
          <cell r="B317" t="str">
            <v>6.1</v>
          </cell>
          <cell r="C317" t="str">
            <v xml:space="preserve">       в том числе амортизация основных средств</v>
          </cell>
          <cell r="D317" t="str">
            <v>тыс.руб</v>
          </cell>
          <cell r="E317">
            <v>0</v>
          </cell>
          <cell r="F317">
            <v>0</v>
          </cell>
          <cell r="G317">
            <v>0</v>
          </cell>
          <cell r="J317">
            <v>0</v>
          </cell>
          <cell r="L317">
            <v>0</v>
          </cell>
          <cell r="N317">
            <v>0</v>
          </cell>
          <cell r="O317">
            <v>0</v>
          </cell>
          <cell r="P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AB317">
            <v>0</v>
          </cell>
          <cell r="AD317">
            <v>0</v>
          </cell>
          <cell r="AE317">
            <v>0</v>
          </cell>
          <cell r="AF317" t="str">
            <v/>
          </cell>
        </row>
        <row r="318">
          <cell r="B318" t="str">
            <v>7</v>
          </cell>
          <cell r="C318" t="str">
            <v>Прочие затраты</v>
          </cell>
          <cell r="D318" t="str">
            <v>тыс.руб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 t="str">
            <v/>
          </cell>
        </row>
        <row r="319">
          <cell r="B319" t="str">
            <v>7.1</v>
          </cell>
          <cell r="C319" t="str">
            <v xml:space="preserve">        Оплата услуг РАО "Холдинг МРСК" </v>
          </cell>
          <cell r="D319" t="str">
            <v>тыс.руб</v>
          </cell>
          <cell r="E319">
            <v>0</v>
          </cell>
          <cell r="F319">
            <v>0</v>
          </cell>
          <cell r="G319">
            <v>0</v>
          </cell>
          <cell r="J319">
            <v>0</v>
          </cell>
          <cell r="L319">
            <v>0</v>
          </cell>
          <cell r="N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AB319">
            <v>0</v>
          </cell>
          <cell r="AD319">
            <v>0</v>
          </cell>
          <cell r="AE319">
            <v>0</v>
          </cell>
          <cell r="AF319" t="str">
            <v/>
          </cell>
        </row>
        <row r="320">
          <cell r="B320">
            <v>7.2</v>
          </cell>
          <cell r="C320" t="str">
            <v xml:space="preserve">        Оплата услуг ОАО "СО-ЦДУ ЕЭС"</v>
          </cell>
          <cell r="D320" t="str">
            <v>тыс.руб</v>
          </cell>
          <cell r="E320">
            <v>0</v>
          </cell>
          <cell r="F320">
            <v>0</v>
          </cell>
          <cell r="G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0</v>
          </cell>
          <cell r="AB320">
            <v>0</v>
          </cell>
          <cell r="AD320">
            <v>0</v>
          </cell>
          <cell r="AE320">
            <v>0</v>
          </cell>
          <cell r="AF320" t="str">
            <v/>
          </cell>
        </row>
        <row r="321">
          <cell r="B321">
            <v>7.3</v>
          </cell>
          <cell r="C321" t="str">
            <v xml:space="preserve">        Оплата услуг операторов рынка:</v>
          </cell>
          <cell r="D321" t="str">
            <v>тыс.руб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AA321">
            <v>0</v>
          </cell>
          <cell r="AB321">
            <v>0</v>
          </cell>
          <cell r="AD321">
            <v>0</v>
          </cell>
          <cell r="AE321">
            <v>0</v>
          </cell>
          <cell r="AF321" t="str">
            <v/>
          </cell>
        </row>
        <row r="322">
          <cell r="B322" t="str">
            <v>7.3.1.</v>
          </cell>
          <cell r="C322" t="str">
            <v xml:space="preserve">                     НП ''АТС''</v>
          </cell>
          <cell r="D322" t="str">
            <v>тыс.руб</v>
          </cell>
          <cell r="E322">
            <v>0</v>
          </cell>
          <cell r="F322">
            <v>0</v>
          </cell>
          <cell r="G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AB322">
            <v>0</v>
          </cell>
          <cell r="AD322">
            <v>0</v>
          </cell>
          <cell r="AE322">
            <v>0</v>
          </cell>
          <cell r="AF322" t="str">
            <v/>
          </cell>
        </row>
        <row r="323">
          <cell r="B323" t="str">
            <v>7.3.2.</v>
          </cell>
          <cell r="C323" t="str">
            <v xml:space="preserve">                     ЗАО ''ЦФР''</v>
          </cell>
          <cell r="D323" t="str">
            <v>тыс.руб</v>
          </cell>
          <cell r="E323">
            <v>0</v>
          </cell>
          <cell r="F323">
            <v>0</v>
          </cell>
          <cell r="G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  <cell r="P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AB323">
            <v>0</v>
          </cell>
          <cell r="AD323">
            <v>0</v>
          </cell>
          <cell r="AE323">
            <v>0</v>
          </cell>
          <cell r="AF323" t="str">
            <v/>
          </cell>
        </row>
        <row r="324">
          <cell r="B324" t="str">
            <v>7.3.3.</v>
          </cell>
          <cell r="C324" t="str">
            <v xml:space="preserve">                     прочих</v>
          </cell>
          <cell r="D324" t="str">
            <v>тыс.руб</v>
          </cell>
          <cell r="E324">
            <v>0</v>
          </cell>
          <cell r="F324">
            <v>0</v>
          </cell>
          <cell r="G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  <cell r="P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X324">
            <v>0</v>
          </cell>
          <cell r="AB324">
            <v>0</v>
          </cell>
          <cell r="AD324">
            <v>0</v>
          </cell>
          <cell r="AE324">
            <v>0</v>
          </cell>
          <cell r="AF324" t="str">
            <v/>
          </cell>
        </row>
        <row r="325">
          <cell r="B325">
            <v>7.4</v>
          </cell>
          <cell r="C325" t="str">
            <v xml:space="preserve">        Оплата работ и услуг сторонних организаций, в т.ч.</v>
          </cell>
          <cell r="D325" t="str">
            <v>тыс.руб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 t="str">
            <v/>
          </cell>
        </row>
        <row r="326">
          <cell r="B326" t="str">
            <v xml:space="preserve"> 7.4.1</v>
          </cell>
          <cell r="C326" t="str">
            <v xml:space="preserve">         - услуги связи и передачи данных</v>
          </cell>
          <cell r="D326" t="str">
            <v>тыс.руб</v>
          </cell>
          <cell r="E326">
            <v>0</v>
          </cell>
          <cell r="F326">
            <v>0</v>
          </cell>
          <cell r="G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X326">
            <v>0</v>
          </cell>
          <cell r="AB326">
            <v>0</v>
          </cell>
          <cell r="AD326">
            <v>0</v>
          </cell>
          <cell r="AE326">
            <v>0</v>
          </cell>
          <cell r="AF326" t="str">
            <v/>
          </cell>
        </row>
        <row r="327">
          <cell r="B327" t="str">
            <v xml:space="preserve"> 7.4.2</v>
          </cell>
          <cell r="C327" t="str">
            <v xml:space="preserve">         - коммунальные услуги</v>
          </cell>
          <cell r="D327" t="str">
            <v>тыс.руб</v>
          </cell>
          <cell r="E327">
            <v>0</v>
          </cell>
          <cell r="F327">
            <v>0</v>
          </cell>
          <cell r="G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X327">
            <v>0</v>
          </cell>
          <cell r="AB327">
            <v>0</v>
          </cell>
          <cell r="AD327">
            <v>0</v>
          </cell>
          <cell r="AE327">
            <v>0</v>
          </cell>
          <cell r="AF327" t="str">
            <v/>
          </cell>
        </row>
        <row r="328">
          <cell r="B328" t="str">
            <v xml:space="preserve"> 7.4.3</v>
          </cell>
          <cell r="C328" t="str">
            <v xml:space="preserve">         - повышение квалификации и проф.переподготовка</v>
          </cell>
          <cell r="D328" t="str">
            <v>тыс.руб</v>
          </cell>
          <cell r="E328">
            <v>0</v>
          </cell>
          <cell r="F328">
            <v>0</v>
          </cell>
          <cell r="G328">
            <v>0</v>
          </cell>
          <cell r="J328">
            <v>0</v>
          </cell>
          <cell r="L328">
            <v>0</v>
          </cell>
          <cell r="N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AB328">
            <v>0</v>
          </cell>
          <cell r="AD328">
            <v>0</v>
          </cell>
          <cell r="AE328">
            <v>0</v>
          </cell>
          <cell r="AF328" t="str">
            <v/>
          </cell>
        </row>
        <row r="329">
          <cell r="B329" t="str">
            <v xml:space="preserve"> 7.4.4</v>
          </cell>
          <cell r="C329" t="str">
            <v xml:space="preserve">         - IT-услуги</v>
          </cell>
          <cell r="D329" t="str">
            <v>тыс.руб</v>
          </cell>
          <cell r="E329">
            <v>0</v>
          </cell>
          <cell r="F329">
            <v>0</v>
          </cell>
          <cell r="G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AB329">
            <v>0</v>
          </cell>
          <cell r="AD329">
            <v>0</v>
          </cell>
          <cell r="AE329">
            <v>0</v>
          </cell>
          <cell r="AF329" t="str">
            <v/>
          </cell>
        </row>
        <row r="330">
          <cell r="B330" t="str">
            <v xml:space="preserve"> 7.4.5</v>
          </cell>
          <cell r="C330" t="str">
            <v xml:space="preserve">         - аудиторские услуги</v>
          </cell>
          <cell r="D330" t="str">
            <v>тыс.руб</v>
          </cell>
          <cell r="E330">
            <v>0</v>
          </cell>
          <cell r="F330">
            <v>0</v>
          </cell>
          <cell r="G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X330">
            <v>0</v>
          </cell>
          <cell r="AB330">
            <v>0</v>
          </cell>
          <cell r="AD330">
            <v>0</v>
          </cell>
          <cell r="AE330">
            <v>0</v>
          </cell>
          <cell r="AF330" t="str">
            <v/>
          </cell>
        </row>
        <row r="331">
          <cell r="B331" t="str">
            <v xml:space="preserve"> 7.4.6</v>
          </cell>
          <cell r="C331" t="str">
            <v xml:space="preserve">         - юридические услуги</v>
          </cell>
          <cell r="D331" t="str">
            <v>тыс.руб</v>
          </cell>
          <cell r="E331">
            <v>0</v>
          </cell>
          <cell r="F331">
            <v>0</v>
          </cell>
          <cell r="G331">
            <v>0</v>
          </cell>
          <cell r="J331">
            <v>0</v>
          </cell>
          <cell r="L331">
            <v>0</v>
          </cell>
          <cell r="N331">
            <v>0</v>
          </cell>
          <cell r="O331">
            <v>0</v>
          </cell>
          <cell r="P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X331">
            <v>0</v>
          </cell>
          <cell r="AB331">
            <v>0</v>
          </cell>
          <cell r="AD331">
            <v>0</v>
          </cell>
          <cell r="AE331">
            <v>0</v>
          </cell>
          <cell r="AF331" t="str">
            <v/>
          </cell>
        </row>
        <row r="332">
          <cell r="B332" t="str">
            <v xml:space="preserve"> 7.4.7</v>
          </cell>
          <cell r="C332" t="str">
            <v xml:space="preserve">         - консультационные услуги</v>
          </cell>
          <cell r="D332" t="str">
            <v>тыс.руб</v>
          </cell>
          <cell r="E332">
            <v>0</v>
          </cell>
          <cell r="F332">
            <v>0</v>
          </cell>
          <cell r="G332">
            <v>0</v>
          </cell>
          <cell r="J332">
            <v>0</v>
          </cell>
          <cell r="L332">
            <v>0</v>
          </cell>
          <cell r="N332">
            <v>0</v>
          </cell>
          <cell r="O332">
            <v>0</v>
          </cell>
          <cell r="P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X332">
            <v>0</v>
          </cell>
          <cell r="AB332">
            <v>0</v>
          </cell>
          <cell r="AD332">
            <v>0</v>
          </cell>
          <cell r="AE332">
            <v>0</v>
          </cell>
          <cell r="AF332" t="str">
            <v/>
          </cell>
        </row>
        <row r="333">
          <cell r="B333" t="str">
            <v xml:space="preserve"> 7.4.8</v>
          </cell>
          <cell r="C333" t="str">
            <v xml:space="preserve">         - услуги пожарной, вневедомственной и сторожевой охраны</v>
          </cell>
          <cell r="D333" t="str">
            <v>тыс.руб</v>
          </cell>
          <cell r="E333">
            <v>0</v>
          </cell>
          <cell r="F333">
            <v>0</v>
          </cell>
          <cell r="G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0</v>
          </cell>
          <cell r="P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0</v>
          </cell>
          <cell r="AB333">
            <v>0</v>
          </cell>
          <cell r="AD333">
            <v>0</v>
          </cell>
          <cell r="AE333">
            <v>0</v>
          </cell>
          <cell r="AF333" t="str">
            <v/>
          </cell>
        </row>
        <row r="334">
          <cell r="B334" t="str">
            <v xml:space="preserve"> 7.4.9</v>
          </cell>
          <cell r="C334" t="str">
            <v xml:space="preserve">         - услуги по управлению</v>
          </cell>
          <cell r="D334" t="str">
            <v>тыс.руб</v>
          </cell>
          <cell r="E334">
            <v>0</v>
          </cell>
          <cell r="F334">
            <v>0</v>
          </cell>
          <cell r="G334">
            <v>0</v>
          </cell>
          <cell r="J334">
            <v>0</v>
          </cell>
          <cell r="L334">
            <v>0</v>
          </cell>
          <cell r="N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X334">
            <v>0</v>
          </cell>
          <cell r="AB334">
            <v>0</v>
          </cell>
          <cell r="AD334">
            <v>0</v>
          </cell>
          <cell r="AE334">
            <v>0</v>
          </cell>
          <cell r="AF334" t="str">
            <v/>
          </cell>
        </row>
        <row r="335">
          <cell r="B335" t="str">
            <v xml:space="preserve"> 7.4.10</v>
          </cell>
          <cell r="C335" t="str">
            <v xml:space="preserve">         - услуги Энергетического углеродного фонда</v>
          </cell>
          <cell r="D335" t="str">
            <v>тыс.руб</v>
          </cell>
          <cell r="E335">
            <v>0</v>
          </cell>
          <cell r="F335">
            <v>0</v>
          </cell>
          <cell r="G335">
            <v>0</v>
          </cell>
          <cell r="J335">
            <v>0</v>
          </cell>
          <cell r="L335">
            <v>0</v>
          </cell>
          <cell r="N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X335">
            <v>0</v>
          </cell>
          <cell r="AB335">
            <v>0</v>
          </cell>
          <cell r="AD335">
            <v>0</v>
          </cell>
          <cell r="AE335">
            <v>0</v>
          </cell>
          <cell r="AF335" t="str">
            <v/>
          </cell>
        </row>
        <row r="336">
          <cell r="B336" t="str">
            <v xml:space="preserve"> 7.4.11</v>
          </cell>
          <cell r="C336" t="str">
            <v xml:space="preserve">         - услуги PR</v>
          </cell>
          <cell r="D336" t="str">
            <v>тыс.руб</v>
          </cell>
          <cell r="E336">
            <v>0</v>
          </cell>
          <cell r="F336">
            <v>0</v>
          </cell>
          <cell r="G336">
            <v>0</v>
          </cell>
          <cell r="J336">
            <v>0</v>
          </cell>
          <cell r="L336">
            <v>0</v>
          </cell>
          <cell r="N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X336">
            <v>0</v>
          </cell>
          <cell r="AB336">
            <v>0</v>
          </cell>
          <cell r="AD336">
            <v>0</v>
          </cell>
          <cell r="AE336">
            <v>0</v>
          </cell>
          <cell r="AF336" t="str">
            <v/>
          </cell>
        </row>
        <row r="337">
          <cell r="B337" t="str">
            <v xml:space="preserve"> 7.4.12</v>
          </cell>
          <cell r="C337" t="str">
            <v xml:space="preserve">         - прочие работы и услуги сторонних организаций*</v>
          </cell>
          <cell r="D337" t="str">
            <v>тыс.руб</v>
          </cell>
          <cell r="E337">
            <v>0</v>
          </cell>
          <cell r="F337">
            <v>0</v>
          </cell>
          <cell r="G337">
            <v>0</v>
          </cell>
          <cell r="J337">
            <v>0</v>
          </cell>
          <cell r="L337">
            <v>0</v>
          </cell>
          <cell r="N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AB337">
            <v>0</v>
          </cell>
          <cell r="AD337">
            <v>0</v>
          </cell>
          <cell r="AE337">
            <v>0</v>
          </cell>
          <cell r="AF337" t="str">
            <v/>
          </cell>
        </row>
        <row r="338">
          <cell r="B338" t="str">
            <v>7.5.</v>
          </cell>
          <cell r="C338" t="str">
            <v xml:space="preserve">        Командировочные и представительские расходы</v>
          </cell>
          <cell r="D338" t="str">
            <v>тыс.руб</v>
          </cell>
          <cell r="E338">
            <v>0</v>
          </cell>
          <cell r="F338">
            <v>0</v>
          </cell>
          <cell r="G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0</v>
          </cell>
          <cell r="AB338">
            <v>0</v>
          </cell>
          <cell r="AD338">
            <v>0</v>
          </cell>
          <cell r="AE338">
            <v>0</v>
          </cell>
          <cell r="AF338" t="str">
            <v/>
          </cell>
        </row>
        <row r="339">
          <cell r="B339" t="str">
            <v>7.6.</v>
          </cell>
          <cell r="C339" t="str">
            <v xml:space="preserve">        Арендная плата по направлениям (арендодателям)**</v>
          </cell>
          <cell r="D339" t="str">
            <v>тыс.руб</v>
          </cell>
          <cell r="E339">
            <v>0</v>
          </cell>
          <cell r="F339">
            <v>0</v>
          </cell>
          <cell r="G339">
            <v>0</v>
          </cell>
          <cell r="J339">
            <v>0</v>
          </cell>
          <cell r="L339">
            <v>0</v>
          </cell>
          <cell r="N339">
            <v>0</v>
          </cell>
          <cell r="O339">
            <v>0</v>
          </cell>
          <cell r="P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X339">
            <v>0</v>
          </cell>
          <cell r="AB339">
            <v>0</v>
          </cell>
          <cell r="AD339">
            <v>0</v>
          </cell>
          <cell r="AE339">
            <v>0</v>
          </cell>
          <cell r="AF339" t="str">
            <v/>
          </cell>
        </row>
        <row r="340">
          <cell r="B340" t="str">
            <v>7.7.</v>
          </cell>
          <cell r="C340" t="str">
            <v xml:space="preserve">        Лизинг</v>
          </cell>
          <cell r="D340" t="str">
            <v>тыс.руб</v>
          </cell>
          <cell r="E340">
            <v>0</v>
          </cell>
          <cell r="F340">
            <v>0</v>
          </cell>
          <cell r="G340">
            <v>0</v>
          </cell>
          <cell r="J340">
            <v>0</v>
          </cell>
          <cell r="L340">
            <v>0</v>
          </cell>
          <cell r="N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X340">
            <v>0</v>
          </cell>
          <cell r="AB340">
            <v>0</v>
          </cell>
          <cell r="AD340">
            <v>0</v>
          </cell>
          <cell r="AE340">
            <v>0</v>
          </cell>
          <cell r="AF340" t="str">
            <v/>
          </cell>
        </row>
        <row r="341">
          <cell r="B341" t="str">
            <v>7.8</v>
          </cell>
          <cell r="C341" t="str">
            <v xml:space="preserve">        Расходы на страхование</v>
          </cell>
          <cell r="D341" t="str">
            <v>тыс.руб</v>
          </cell>
          <cell r="E341">
            <v>0</v>
          </cell>
          <cell r="F341">
            <v>0</v>
          </cell>
          <cell r="G341">
            <v>0</v>
          </cell>
          <cell r="J341">
            <v>0</v>
          </cell>
          <cell r="L341">
            <v>0</v>
          </cell>
          <cell r="N341">
            <v>0</v>
          </cell>
          <cell r="O341">
            <v>0</v>
          </cell>
          <cell r="P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X341">
            <v>0</v>
          </cell>
          <cell r="AB341">
            <v>0</v>
          </cell>
          <cell r="AD341">
            <v>0</v>
          </cell>
          <cell r="AE341">
            <v>0</v>
          </cell>
          <cell r="AF341" t="str">
            <v/>
          </cell>
        </row>
        <row r="342">
          <cell r="B342" t="str">
            <v>7.9</v>
          </cell>
          <cell r="C342" t="str">
            <v xml:space="preserve">        Налоги и сборы, относимые на с/с (за искл. ЕСН):</v>
          </cell>
          <cell r="D342" t="str">
            <v>тыс.руб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 t="str">
            <v/>
          </cell>
        </row>
        <row r="343">
          <cell r="B343" t="str">
            <v>7.9.1</v>
          </cell>
          <cell r="C343" t="str">
            <v xml:space="preserve">         - водный налог</v>
          </cell>
          <cell r="D343" t="str">
            <v>тыс.руб</v>
          </cell>
          <cell r="E343">
            <v>0</v>
          </cell>
          <cell r="F343">
            <v>0</v>
          </cell>
          <cell r="G343">
            <v>0</v>
          </cell>
          <cell r="J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AB343">
            <v>0</v>
          </cell>
          <cell r="AD343">
            <v>0</v>
          </cell>
          <cell r="AE343">
            <v>0</v>
          </cell>
          <cell r="AF343" t="str">
            <v/>
          </cell>
        </row>
        <row r="344">
          <cell r="B344" t="str">
            <v>7.9.2</v>
          </cell>
          <cell r="C344" t="str">
            <v xml:space="preserve">         - плата за землю</v>
          </cell>
          <cell r="D344" t="str">
            <v>тыс.руб</v>
          </cell>
          <cell r="E344">
            <v>0</v>
          </cell>
          <cell r="F344">
            <v>0</v>
          </cell>
          <cell r="G344">
            <v>0</v>
          </cell>
          <cell r="J344">
            <v>0</v>
          </cell>
          <cell r="L344">
            <v>0</v>
          </cell>
          <cell r="N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X344">
            <v>0</v>
          </cell>
          <cell r="AB344">
            <v>0</v>
          </cell>
          <cell r="AD344">
            <v>0</v>
          </cell>
          <cell r="AE344">
            <v>0</v>
          </cell>
          <cell r="AF344" t="str">
            <v/>
          </cell>
        </row>
        <row r="345">
          <cell r="B345" t="str">
            <v>7.9.3</v>
          </cell>
          <cell r="C345" t="str">
            <v xml:space="preserve">         - транспортный налог</v>
          </cell>
          <cell r="D345" t="str">
            <v>тыс.руб</v>
          </cell>
          <cell r="E345">
            <v>0</v>
          </cell>
          <cell r="F345">
            <v>0</v>
          </cell>
          <cell r="G345">
            <v>0</v>
          </cell>
          <cell r="J345">
            <v>0</v>
          </cell>
          <cell r="L345">
            <v>0</v>
          </cell>
          <cell r="N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X345">
            <v>0</v>
          </cell>
          <cell r="AB345">
            <v>0</v>
          </cell>
          <cell r="AD345">
            <v>0</v>
          </cell>
          <cell r="AE345">
            <v>0</v>
          </cell>
          <cell r="AF345" t="str">
            <v/>
          </cell>
        </row>
        <row r="346">
          <cell r="B346" t="str">
            <v>7.9.4</v>
          </cell>
          <cell r="C346" t="str">
            <v xml:space="preserve">         - налог на имущество</v>
          </cell>
          <cell r="D346" t="str">
            <v>тыс.руб</v>
          </cell>
          <cell r="E346">
            <v>0</v>
          </cell>
          <cell r="F346">
            <v>0</v>
          </cell>
          <cell r="G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X346">
            <v>0</v>
          </cell>
          <cell r="AB346">
            <v>0</v>
          </cell>
          <cell r="AD346">
            <v>0</v>
          </cell>
          <cell r="AE346">
            <v>0</v>
          </cell>
          <cell r="AF346" t="str">
            <v/>
          </cell>
        </row>
        <row r="347">
          <cell r="B347" t="str">
            <v>7.9.5.</v>
          </cell>
          <cell r="C347" t="str">
            <v xml:space="preserve">         - экологические платежи</v>
          </cell>
          <cell r="D347" t="str">
            <v>тыс.руб</v>
          </cell>
          <cell r="E347">
            <v>0</v>
          </cell>
          <cell r="F347">
            <v>0</v>
          </cell>
          <cell r="G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0</v>
          </cell>
          <cell r="AB347">
            <v>0</v>
          </cell>
          <cell r="AD347">
            <v>0</v>
          </cell>
          <cell r="AE347">
            <v>0</v>
          </cell>
          <cell r="AF347" t="str">
            <v/>
          </cell>
        </row>
        <row r="348">
          <cell r="B348" t="str">
            <v>7.9.6.</v>
          </cell>
          <cell r="C348" t="str">
            <v xml:space="preserve">         - прочие налоги, относимые на с/с </v>
          </cell>
          <cell r="D348" t="str">
            <v>тыс.руб</v>
          </cell>
          <cell r="E348">
            <v>0</v>
          </cell>
          <cell r="F348">
            <v>0</v>
          </cell>
          <cell r="G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AB348">
            <v>0</v>
          </cell>
          <cell r="AD348">
            <v>0</v>
          </cell>
          <cell r="AE348">
            <v>0</v>
          </cell>
          <cell r="AF348" t="str">
            <v/>
          </cell>
        </row>
        <row r="349">
          <cell r="B349" t="str">
            <v>7.10.</v>
          </cell>
          <cell r="C349" t="str">
            <v xml:space="preserve">        Расходы на инновации</v>
          </cell>
          <cell r="D349" t="str">
            <v>тыс.руб</v>
          </cell>
          <cell r="E349">
            <v>0</v>
          </cell>
          <cell r="F349">
            <v>0</v>
          </cell>
          <cell r="G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X349">
            <v>0</v>
          </cell>
          <cell r="AB349">
            <v>0</v>
          </cell>
          <cell r="AD349">
            <v>0</v>
          </cell>
          <cell r="AE349">
            <v>0</v>
          </cell>
          <cell r="AF349" t="str">
            <v/>
          </cell>
        </row>
        <row r="350">
          <cell r="B350" t="str">
            <v>7.11.</v>
          </cell>
          <cell r="C350" t="str">
            <v xml:space="preserve">        Финансирование работ с участием НП ИНВЭЛ</v>
          </cell>
          <cell r="D350" t="str">
            <v>тыс.руб</v>
          </cell>
          <cell r="E350">
            <v>0</v>
          </cell>
          <cell r="F350">
            <v>0</v>
          </cell>
          <cell r="G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AB350">
            <v>0</v>
          </cell>
          <cell r="AD350">
            <v>0</v>
          </cell>
          <cell r="AE350">
            <v>0</v>
          </cell>
          <cell r="AF350" t="str">
            <v/>
          </cell>
        </row>
        <row r="351">
          <cell r="B351" t="str">
            <v>7.12.</v>
          </cell>
          <cell r="C351" t="str">
            <v>Затраты на экологию</v>
          </cell>
          <cell r="D351" t="str">
            <v>тыс.руб</v>
          </cell>
          <cell r="E351">
            <v>0</v>
          </cell>
          <cell r="F351">
            <v>0</v>
          </cell>
          <cell r="G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  <cell r="P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X351">
            <v>0</v>
          </cell>
          <cell r="AB351">
            <v>0</v>
          </cell>
          <cell r="AD351">
            <v>0</v>
          </cell>
          <cell r="AE351">
            <v>0</v>
          </cell>
          <cell r="AF351" t="str">
            <v/>
          </cell>
        </row>
        <row r="352">
          <cell r="B352" t="str">
            <v>7.13.</v>
          </cell>
          <cell r="C352" t="str">
            <v xml:space="preserve">        Другие расходы, относимые на себестоимость***</v>
          </cell>
          <cell r="D352" t="str">
            <v>тыс.руб</v>
          </cell>
          <cell r="E352">
            <v>0</v>
          </cell>
          <cell r="F352">
            <v>0</v>
          </cell>
          <cell r="G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X352">
            <v>0</v>
          </cell>
          <cell r="AB352">
            <v>0</v>
          </cell>
          <cell r="AD352">
            <v>0</v>
          </cell>
          <cell r="AE352">
            <v>0</v>
          </cell>
          <cell r="AF352" t="str">
            <v/>
          </cell>
        </row>
        <row r="353">
          <cell r="B353" t="str">
            <v>8.</v>
          </cell>
          <cell r="C353" t="str">
            <v>Из стр. I. Затраты на ремонт всего, в т.ч.</v>
          </cell>
          <cell r="D353" t="str">
            <v>тыс.руб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 t="str">
            <v/>
          </cell>
        </row>
        <row r="354">
          <cell r="B354" t="str">
            <v>8.1</v>
          </cell>
          <cell r="C354" t="str">
            <v>Хоз. способ</v>
          </cell>
          <cell r="D354" t="str">
            <v>тыс.руб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 t="str">
            <v/>
          </cell>
        </row>
        <row r="355">
          <cell r="B355" t="str">
            <v>8.1.1</v>
          </cell>
          <cell r="C355" t="str">
            <v xml:space="preserve">       ФОТ</v>
          </cell>
          <cell r="D355" t="str">
            <v>тыс.руб</v>
          </cell>
          <cell r="E355">
            <v>0</v>
          </cell>
          <cell r="F355">
            <v>0</v>
          </cell>
          <cell r="G355">
            <v>0</v>
          </cell>
          <cell r="J355">
            <v>0</v>
          </cell>
          <cell r="L355">
            <v>0</v>
          </cell>
          <cell r="N355">
            <v>0</v>
          </cell>
          <cell r="O355">
            <v>0</v>
          </cell>
          <cell r="P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X355">
            <v>0</v>
          </cell>
          <cell r="AB355">
            <v>0</v>
          </cell>
          <cell r="AD355">
            <v>0</v>
          </cell>
          <cell r="AE355">
            <v>0</v>
          </cell>
          <cell r="AF355" t="str">
            <v/>
          </cell>
        </row>
        <row r="356">
          <cell r="B356" t="str">
            <v>8.1.2</v>
          </cell>
          <cell r="C356" t="str">
            <v xml:space="preserve">       ЕСН</v>
          </cell>
          <cell r="D356" t="str">
            <v>тыс.руб</v>
          </cell>
          <cell r="E356">
            <v>0</v>
          </cell>
          <cell r="F356">
            <v>0</v>
          </cell>
          <cell r="G356">
            <v>0</v>
          </cell>
          <cell r="J356">
            <v>0</v>
          </cell>
          <cell r="L356">
            <v>0</v>
          </cell>
          <cell r="N356">
            <v>0</v>
          </cell>
          <cell r="O356">
            <v>0</v>
          </cell>
          <cell r="P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X356">
            <v>0</v>
          </cell>
          <cell r="AB356">
            <v>0</v>
          </cell>
          <cell r="AD356">
            <v>0</v>
          </cell>
          <cell r="AE356">
            <v>0</v>
          </cell>
          <cell r="AF356" t="str">
            <v/>
          </cell>
        </row>
        <row r="357">
          <cell r="B357" t="str">
            <v>8.1.3</v>
          </cell>
          <cell r="C357" t="str">
            <v xml:space="preserve">       Сырье, материалы, запасные части</v>
          </cell>
          <cell r="D357" t="str">
            <v>тыс.руб</v>
          </cell>
          <cell r="E357">
            <v>0</v>
          </cell>
          <cell r="F357">
            <v>0</v>
          </cell>
          <cell r="G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0</v>
          </cell>
          <cell r="P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X357">
            <v>0</v>
          </cell>
          <cell r="AB357">
            <v>0</v>
          </cell>
          <cell r="AD357">
            <v>0</v>
          </cell>
          <cell r="AE357">
            <v>0</v>
          </cell>
          <cell r="AF357" t="str">
            <v/>
          </cell>
        </row>
        <row r="358">
          <cell r="B358" t="str">
            <v>8.1.4</v>
          </cell>
          <cell r="C358" t="str">
            <v xml:space="preserve">       Прочие затраты </v>
          </cell>
          <cell r="D358" t="str">
            <v>тыс.руб</v>
          </cell>
          <cell r="E358">
            <v>0</v>
          </cell>
          <cell r="F358">
            <v>0</v>
          </cell>
          <cell r="G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X358">
            <v>0</v>
          </cell>
          <cell r="AB358">
            <v>0</v>
          </cell>
          <cell r="AD358">
            <v>0</v>
          </cell>
          <cell r="AE358">
            <v>0</v>
          </cell>
          <cell r="AF358" t="str">
            <v/>
          </cell>
        </row>
        <row r="359">
          <cell r="B359" t="str">
            <v>8.2</v>
          </cell>
          <cell r="C359" t="str">
            <v xml:space="preserve">Услуги сторонних ремонтных организаций </v>
          </cell>
          <cell r="D359" t="str">
            <v>тыс.руб</v>
          </cell>
          <cell r="E359">
            <v>0</v>
          </cell>
          <cell r="F359">
            <v>0</v>
          </cell>
          <cell r="G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X359">
            <v>0</v>
          </cell>
          <cell r="AB359">
            <v>0</v>
          </cell>
          <cell r="AD359">
            <v>0</v>
          </cell>
          <cell r="AE359">
            <v>0</v>
          </cell>
          <cell r="AF359" t="str">
            <v/>
          </cell>
        </row>
        <row r="360">
          <cell r="B360" t="str">
            <v>8.3</v>
          </cell>
          <cell r="C360" t="str">
            <v>Стоимость давальческих материалов</v>
          </cell>
          <cell r="D360" t="str">
            <v>тыс.руб</v>
          </cell>
          <cell r="E360">
            <v>0</v>
          </cell>
          <cell r="F360">
            <v>0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O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AB360">
            <v>0</v>
          </cell>
          <cell r="AD360">
            <v>0</v>
          </cell>
          <cell r="AE360">
            <v>0</v>
          </cell>
          <cell r="AF360" t="str">
            <v/>
          </cell>
        </row>
        <row r="361">
          <cell r="B361" t="str">
            <v>8.4</v>
          </cell>
          <cell r="C361" t="str">
            <v>Отчисления в ремонтный фонд</v>
          </cell>
          <cell r="D361" t="str">
            <v>тыс.руб</v>
          </cell>
          <cell r="E361">
            <v>0</v>
          </cell>
          <cell r="F361">
            <v>0</v>
          </cell>
          <cell r="G361">
            <v>0</v>
          </cell>
          <cell r="J361">
            <v>0</v>
          </cell>
          <cell r="L361">
            <v>0</v>
          </cell>
          <cell r="N361">
            <v>0</v>
          </cell>
          <cell r="O361">
            <v>0</v>
          </cell>
          <cell r="P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X361">
            <v>0</v>
          </cell>
          <cell r="AB361">
            <v>0</v>
          </cell>
          <cell r="AD361">
            <v>0</v>
          </cell>
          <cell r="AE361">
            <v>0</v>
          </cell>
          <cell r="AF361" t="str">
            <v/>
          </cell>
        </row>
        <row r="363">
          <cell r="C363" t="str">
            <v>Услуги по техприсоединению</v>
          </cell>
          <cell r="M363" t="str">
            <v>тыс.руб</v>
          </cell>
        </row>
        <row r="364">
          <cell r="B364" t="str">
            <v>№ п/п</v>
          </cell>
          <cell r="C364" t="str">
            <v>Наименование</v>
          </cell>
          <cell r="D364" t="str">
            <v>Единицы измерения</v>
          </cell>
          <cell r="E364" t="str">
            <v xml:space="preserve"> 2007г. Факт</v>
          </cell>
          <cell r="F364" t="str">
            <v xml:space="preserve"> 2008г. Факт</v>
          </cell>
          <cell r="G364" t="str">
            <v xml:space="preserve"> 2009г. План</v>
          </cell>
          <cell r="H364" t="str">
            <v>В том числе по кварталам</v>
          </cell>
          <cell r="N364" t="str">
            <v xml:space="preserve"> 2010г. Прогноз</v>
          </cell>
          <cell r="O364" t="str">
            <v xml:space="preserve"> 2011г. Прогноз</v>
          </cell>
          <cell r="P364" t="str">
            <v xml:space="preserve"> 2012г. Прогноз</v>
          </cell>
          <cell r="Q364" t="str">
            <v xml:space="preserve"> 2013г. Прогноз</v>
          </cell>
          <cell r="S364" t="str">
            <v xml:space="preserve"> 2009г. Факт</v>
          </cell>
          <cell r="T364" t="str">
            <v>В том числе по кварталам</v>
          </cell>
          <cell r="AA364" t="str">
            <v>План отчётного периода</v>
          </cell>
          <cell r="AC364" t="str">
            <v>Факт за отчётный период</v>
          </cell>
          <cell r="AE364" t="str">
            <v>Отклонение факта от плана за год.</v>
          </cell>
        </row>
        <row r="365">
          <cell r="H365" t="str">
            <v>1 кв.</v>
          </cell>
          <cell r="I365" t="str">
            <v>2 кв.</v>
          </cell>
          <cell r="J365" t="str">
            <v>6 мес.</v>
          </cell>
          <cell r="K365" t="str">
            <v>3 кв.</v>
          </cell>
          <cell r="L365" t="str">
            <v>9 мес.</v>
          </cell>
          <cell r="M365" t="str">
            <v>4 кв.</v>
          </cell>
          <cell r="T365" t="str">
            <v>1 кв.</v>
          </cell>
          <cell r="U365" t="str">
            <v>2 кв.</v>
          </cell>
          <cell r="V365" t="str">
            <v>6 мес.</v>
          </cell>
          <cell r="W365" t="str">
            <v>3 кв.</v>
          </cell>
          <cell r="X365" t="str">
            <v>9 мес.</v>
          </cell>
          <cell r="Y365" t="str">
            <v>4 кв.</v>
          </cell>
          <cell r="AA365" t="str">
            <v>4 квартал</v>
          </cell>
          <cell r="AB365" t="str">
            <v>С начала года</v>
          </cell>
          <cell r="AC365" t="str">
            <v>4 квартал</v>
          </cell>
          <cell r="AD365" t="str">
            <v>С начала года</v>
          </cell>
          <cell r="AE365" t="str">
            <v>Абсолютное</v>
          </cell>
          <cell r="AF365" t="str">
            <v>Относительное</v>
          </cell>
        </row>
        <row r="366">
          <cell r="B366">
            <v>1</v>
          </cell>
          <cell r="C366">
            <v>2</v>
          </cell>
          <cell r="D366">
            <v>3</v>
          </cell>
          <cell r="E366">
            <v>3</v>
          </cell>
          <cell r="F366">
            <v>4</v>
          </cell>
          <cell r="G366">
            <v>5</v>
          </cell>
          <cell r="H366">
            <v>6</v>
          </cell>
          <cell r="I366">
            <v>7</v>
          </cell>
          <cell r="J366">
            <v>8</v>
          </cell>
          <cell r="K366">
            <v>9</v>
          </cell>
          <cell r="L366">
            <v>10</v>
          </cell>
          <cell r="M366">
            <v>11</v>
          </cell>
          <cell r="N366">
            <v>12</v>
          </cell>
          <cell r="O366">
            <v>13</v>
          </cell>
          <cell r="P366">
            <v>14</v>
          </cell>
          <cell r="Q366">
            <v>15</v>
          </cell>
          <cell r="S366">
            <v>1</v>
          </cell>
          <cell r="T366">
            <v>2</v>
          </cell>
          <cell r="U366">
            <v>3</v>
          </cell>
          <cell r="V366">
            <v>4</v>
          </cell>
          <cell r="W366">
            <v>5</v>
          </cell>
          <cell r="X366">
            <v>6</v>
          </cell>
          <cell r="Y366">
            <v>7</v>
          </cell>
          <cell r="AA366">
            <v>24</v>
          </cell>
          <cell r="AB366">
            <v>25</v>
          </cell>
          <cell r="AC366">
            <v>26</v>
          </cell>
          <cell r="AD366">
            <v>27</v>
          </cell>
          <cell r="AE366">
            <v>28</v>
          </cell>
          <cell r="AF366">
            <v>29</v>
          </cell>
        </row>
        <row r="367">
          <cell r="B367" t="str">
            <v>I.</v>
          </cell>
          <cell r="C367" t="str">
            <v>Затраты на производство и реализацию продукции (услуг), всего</v>
          </cell>
          <cell r="D367" t="str">
            <v>тыс.руб</v>
          </cell>
          <cell r="E367">
            <v>1832</v>
          </cell>
          <cell r="F367">
            <v>16564</v>
          </cell>
          <cell r="G367">
            <v>18128.127</v>
          </cell>
          <cell r="H367">
            <v>4596.857</v>
          </cell>
          <cell r="I367">
            <v>4640.630000000001</v>
          </cell>
          <cell r="J367">
            <v>9237.487000000001</v>
          </cell>
          <cell r="K367">
            <v>4366.04</v>
          </cell>
          <cell r="L367">
            <v>13603.527000000002</v>
          </cell>
          <cell r="M367">
            <v>4524.6000000000004</v>
          </cell>
          <cell r="N367">
            <v>3166.3406160000004</v>
          </cell>
          <cell r="O367">
            <v>3268.98480604</v>
          </cell>
          <cell r="P367">
            <v>2967.1778572329604</v>
          </cell>
          <cell r="Q367">
            <v>0</v>
          </cell>
          <cell r="S367">
            <v>18990.17496</v>
          </cell>
          <cell r="T367">
            <v>4596.857</v>
          </cell>
          <cell r="U367">
            <v>4640.630000000001</v>
          </cell>
          <cell r="V367">
            <v>9237.487000000001</v>
          </cell>
          <cell r="W367">
            <v>4650.2649999999994</v>
          </cell>
          <cell r="X367">
            <v>13887.752</v>
          </cell>
          <cell r="Y367">
            <v>5102.4229599999999</v>
          </cell>
          <cell r="AA367">
            <v>4524.6000000000004</v>
          </cell>
          <cell r="AB367">
            <v>18128.127</v>
          </cell>
          <cell r="AC367">
            <v>5102.4229599999999</v>
          </cell>
          <cell r="AD367">
            <v>18990.17496</v>
          </cell>
          <cell r="AE367">
            <v>862.04795999999988</v>
          </cell>
          <cell r="AF367">
            <v>4.7553062707471096E-2</v>
          </cell>
        </row>
        <row r="368">
          <cell r="B368" t="str">
            <v>1</v>
          </cell>
          <cell r="C368" t="str">
            <v xml:space="preserve">Материальные затраты </v>
          </cell>
          <cell r="D368" t="str">
            <v>тыс.руб</v>
          </cell>
          <cell r="E368">
            <v>175</v>
          </cell>
          <cell r="F368">
            <v>1325</v>
          </cell>
          <cell r="G368">
            <v>1165.9000000000001</v>
          </cell>
          <cell r="H368">
            <v>388.27</v>
          </cell>
          <cell r="I368">
            <v>246.63</v>
          </cell>
          <cell r="J368">
            <v>634.9</v>
          </cell>
          <cell r="K368">
            <v>225</v>
          </cell>
          <cell r="L368">
            <v>859.9</v>
          </cell>
          <cell r="M368">
            <v>306</v>
          </cell>
          <cell r="N368">
            <v>870.74040000000002</v>
          </cell>
          <cell r="O368">
            <v>927.338526</v>
          </cell>
          <cell r="P368">
            <v>986.6881916640001</v>
          </cell>
          <cell r="Q368">
            <v>0</v>
          </cell>
          <cell r="S368">
            <v>1092.33061</v>
          </cell>
          <cell r="T368">
            <v>388.27</v>
          </cell>
          <cell r="U368">
            <v>246.63</v>
          </cell>
          <cell r="V368">
            <v>634.9</v>
          </cell>
          <cell r="W368">
            <v>199.012</v>
          </cell>
          <cell r="X368">
            <v>833.91200000000003</v>
          </cell>
          <cell r="Y368">
            <v>258.41861</v>
          </cell>
          <cell r="AA368">
            <v>306</v>
          </cell>
          <cell r="AB368">
            <v>1165.9000000000001</v>
          </cell>
          <cell r="AC368">
            <v>258.41861</v>
          </cell>
          <cell r="AD368">
            <v>1092.33061</v>
          </cell>
          <cell r="AE368">
            <v>-73.569390000000112</v>
          </cell>
          <cell r="AF368">
            <v>-6.3100943477142207E-2</v>
          </cell>
        </row>
        <row r="369">
          <cell r="B369" t="str">
            <v>1.1.</v>
          </cell>
          <cell r="C369" t="str">
            <v>Покупная электроэнергия на компенсацию потерь</v>
          </cell>
          <cell r="D369" t="str">
            <v>тыс.руб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 t="str">
            <v/>
          </cell>
        </row>
        <row r="370">
          <cell r="B370" t="str">
            <v>1.1.2.</v>
          </cell>
          <cell r="C370" t="str">
            <v xml:space="preserve">     - электроэнергия с оптового рынка</v>
          </cell>
          <cell r="D370" t="str">
            <v>тыс.руб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N370">
            <v>0</v>
          </cell>
          <cell r="O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AB370">
            <v>0</v>
          </cell>
          <cell r="AD370">
            <v>0</v>
          </cell>
          <cell r="AE370">
            <v>0</v>
          </cell>
          <cell r="AF370" t="str">
            <v/>
          </cell>
        </row>
        <row r="371">
          <cell r="B371" t="str">
            <v>1.1.3.</v>
          </cell>
          <cell r="C371" t="str">
            <v xml:space="preserve">     - электроэнергия с розничных рынков</v>
          </cell>
          <cell r="D371" t="str">
            <v>тыс.руб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N371">
            <v>0</v>
          </cell>
          <cell r="O371">
            <v>0</v>
          </cell>
          <cell r="P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AB371">
            <v>0</v>
          </cell>
          <cell r="AD371">
            <v>0</v>
          </cell>
          <cell r="AE371">
            <v>0</v>
          </cell>
          <cell r="AF371" t="str">
            <v/>
          </cell>
        </row>
        <row r="372">
          <cell r="B372">
            <v>1.2</v>
          </cell>
          <cell r="C372" t="str">
            <v>Покупная энергия на производственные и хозяйственные нужды</v>
          </cell>
          <cell r="D372" t="str">
            <v>тыс.руб</v>
          </cell>
          <cell r="E372">
            <v>0</v>
          </cell>
          <cell r="F372">
            <v>354</v>
          </cell>
          <cell r="G372">
            <v>256.87900000000002</v>
          </cell>
          <cell r="H372">
            <v>218.959</v>
          </cell>
          <cell r="I372">
            <v>33.92</v>
          </cell>
          <cell r="J372">
            <v>252.87900000000002</v>
          </cell>
          <cell r="K372">
            <v>2</v>
          </cell>
          <cell r="L372">
            <v>254.87900000000002</v>
          </cell>
          <cell r="M372">
            <v>2</v>
          </cell>
          <cell r="N372">
            <v>0</v>
          </cell>
          <cell r="O372">
            <v>0</v>
          </cell>
          <cell r="P372">
            <v>0</v>
          </cell>
          <cell r="S372">
            <v>304.59201000000007</v>
          </cell>
          <cell r="T372">
            <v>218.959</v>
          </cell>
          <cell r="U372">
            <v>33.92</v>
          </cell>
          <cell r="V372">
            <v>252.87900000000002</v>
          </cell>
          <cell r="W372">
            <v>12.119</v>
          </cell>
          <cell r="X372">
            <v>264.99800000000005</v>
          </cell>
          <cell r="Y372">
            <v>39.594009999999997</v>
          </cell>
          <cell r="AA372">
            <v>2</v>
          </cell>
          <cell r="AB372">
            <v>256.87900000000002</v>
          </cell>
          <cell r="AC372">
            <v>39.594009999999997</v>
          </cell>
          <cell r="AD372">
            <v>304.59201000000007</v>
          </cell>
          <cell r="AE372">
            <v>47.713010000000054</v>
          </cell>
          <cell r="AF372">
            <v>0.18574118553871688</v>
          </cell>
        </row>
        <row r="373">
          <cell r="B373" t="str">
            <v>1.5.</v>
          </cell>
          <cell r="C373" t="str">
            <v>Cырье и материалы</v>
          </cell>
          <cell r="D373" t="str">
            <v>тыс.руб</v>
          </cell>
          <cell r="E373">
            <v>175</v>
          </cell>
          <cell r="F373">
            <v>971</v>
          </cell>
          <cell r="G373">
            <v>909.02099999999996</v>
          </cell>
          <cell r="H373">
            <v>169.31099999999998</v>
          </cell>
          <cell r="I373">
            <v>212.71</v>
          </cell>
          <cell r="J373">
            <v>382.02099999999996</v>
          </cell>
          <cell r="K373">
            <v>223</v>
          </cell>
          <cell r="L373">
            <v>605.02099999999996</v>
          </cell>
          <cell r="M373">
            <v>304</v>
          </cell>
          <cell r="N373">
            <v>870.74040000000002</v>
          </cell>
          <cell r="O373">
            <v>927.338526</v>
          </cell>
          <cell r="P373">
            <v>986.6881916640001</v>
          </cell>
          <cell r="S373">
            <v>787.73860000000002</v>
          </cell>
          <cell r="T373">
            <v>169.31099999999998</v>
          </cell>
          <cell r="U373">
            <v>212.71</v>
          </cell>
          <cell r="V373">
            <v>382.02099999999996</v>
          </cell>
          <cell r="W373">
            <v>186.893</v>
          </cell>
          <cell r="X373">
            <v>568.91399999999999</v>
          </cell>
          <cell r="Y373">
            <v>218.8246</v>
          </cell>
          <cell r="AA373">
            <v>304</v>
          </cell>
          <cell r="AB373">
            <v>909.02099999999996</v>
          </cell>
          <cell r="AC373">
            <v>218.8246</v>
          </cell>
          <cell r="AD373">
            <v>787.73860000000002</v>
          </cell>
          <cell r="AE373">
            <v>-121.28239999999994</v>
          </cell>
          <cell r="AF373">
            <v>-0.1334209000672151</v>
          </cell>
        </row>
        <row r="374">
          <cell r="B374" t="str">
            <v xml:space="preserve"> 1.5.1</v>
          </cell>
          <cell r="C374" t="str">
            <v xml:space="preserve">     в т.ч.  ГСМ</v>
          </cell>
          <cell r="D374" t="str">
            <v>тыс.руб</v>
          </cell>
          <cell r="E374">
            <v>175</v>
          </cell>
          <cell r="F374">
            <v>560</v>
          </cell>
          <cell r="G374">
            <v>318.517</v>
          </cell>
          <cell r="H374">
            <v>72.567000000000007</v>
          </cell>
          <cell r="I374">
            <v>171.95</v>
          </cell>
          <cell r="J374">
            <v>244.517</v>
          </cell>
          <cell r="K374">
            <v>36</v>
          </cell>
          <cell r="L374">
            <v>280.517</v>
          </cell>
          <cell r="M374">
            <v>38</v>
          </cell>
          <cell r="N374">
            <v>0</v>
          </cell>
          <cell r="O374">
            <v>0</v>
          </cell>
          <cell r="P374">
            <v>0</v>
          </cell>
          <cell r="S374">
            <v>510.76527999999996</v>
          </cell>
          <cell r="T374">
            <v>72.567000000000007</v>
          </cell>
          <cell r="U374">
            <v>171.95</v>
          </cell>
          <cell r="V374">
            <v>244.517</v>
          </cell>
          <cell r="W374">
            <v>126.065</v>
          </cell>
          <cell r="X374">
            <v>370.58199999999999</v>
          </cell>
          <cell r="Y374">
            <v>140.18328</v>
          </cell>
          <cell r="AA374">
            <v>38</v>
          </cell>
          <cell r="AB374">
            <v>318.517</v>
          </cell>
          <cell r="AC374">
            <v>140.18328</v>
          </cell>
          <cell r="AD374">
            <v>510.76527999999996</v>
          </cell>
          <cell r="AE374">
            <v>192.24827999999997</v>
          </cell>
          <cell r="AF374">
            <v>0.60357305889481561</v>
          </cell>
        </row>
        <row r="375">
          <cell r="B375" t="str">
            <v>2</v>
          </cell>
          <cell r="C375" t="str">
            <v xml:space="preserve">Работы и услуги производственного характера  </v>
          </cell>
          <cell r="D375" t="str">
            <v>тыс.руб</v>
          </cell>
          <cell r="E375">
            <v>31</v>
          </cell>
          <cell r="F375">
            <v>48</v>
          </cell>
          <cell r="G375">
            <v>57.717999999999996</v>
          </cell>
          <cell r="H375">
            <v>0.58800000000000008</v>
          </cell>
          <cell r="I375">
            <v>57.129999999999995</v>
          </cell>
          <cell r="J375">
            <v>57.717999999999996</v>
          </cell>
          <cell r="K375">
            <v>0</v>
          </cell>
          <cell r="L375">
            <v>57.717999999999996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82.66</v>
          </cell>
          <cell r="T375">
            <v>0.58800000000000008</v>
          </cell>
          <cell r="U375">
            <v>57.129999999999995</v>
          </cell>
          <cell r="V375">
            <v>57.717999999999996</v>
          </cell>
          <cell r="W375">
            <v>8.4459999999999997</v>
          </cell>
          <cell r="X375">
            <v>66.164000000000001</v>
          </cell>
          <cell r="Y375">
            <v>16.495999999999999</v>
          </cell>
          <cell r="AA375">
            <v>0</v>
          </cell>
          <cell r="AB375">
            <v>57.717999999999996</v>
          </cell>
          <cell r="AC375">
            <v>16.495999999999999</v>
          </cell>
          <cell r="AD375">
            <v>82.66</v>
          </cell>
          <cell r="AE375">
            <v>24.942</v>
          </cell>
          <cell r="AF375">
            <v>0.43213555563255834</v>
          </cell>
        </row>
        <row r="376">
          <cell r="B376" t="str">
            <v>2.1</v>
          </cell>
          <cell r="C376" t="str">
            <v>Услуги подрядчиков по обслуживанию и ремонту оборудования</v>
          </cell>
          <cell r="D376" t="str">
            <v>тыс.руб</v>
          </cell>
          <cell r="E376">
            <v>0</v>
          </cell>
          <cell r="F376">
            <v>26</v>
          </cell>
          <cell r="G376">
            <v>53.66</v>
          </cell>
          <cell r="H376">
            <v>0</v>
          </cell>
          <cell r="I376">
            <v>53.66</v>
          </cell>
          <cell r="J376">
            <v>53.66</v>
          </cell>
          <cell r="L376">
            <v>53.66</v>
          </cell>
          <cell r="N376">
            <v>0</v>
          </cell>
          <cell r="O376">
            <v>0</v>
          </cell>
          <cell r="P376">
            <v>0</v>
          </cell>
          <cell r="S376">
            <v>77.315999999999988</v>
          </cell>
          <cell r="T376">
            <v>0</v>
          </cell>
          <cell r="U376">
            <v>53.66</v>
          </cell>
          <cell r="V376">
            <v>53.66</v>
          </cell>
          <cell r="W376">
            <v>8.0139999999999993</v>
          </cell>
          <cell r="X376">
            <v>61.673999999999992</v>
          </cell>
          <cell r="Y376">
            <v>15.641999999999999</v>
          </cell>
          <cell r="AB376">
            <v>53.66</v>
          </cell>
          <cell r="AC376">
            <v>15.641999999999999</v>
          </cell>
          <cell r="AD376">
            <v>77.315999999999988</v>
          </cell>
          <cell r="AE376">
            <v>23.655999999999992</v>
          </cell>
          <cell r="AF376">
            <v>0.44084979500559063</v>
          </cell>
        </row>
        <row r="377">
          <cell r="B377" t="str">
            <v>2.2</v>
          </cell>
          <cell r="C377" t="str">
            <v>Транспортные услуги</v>
          </cell>
          <cell r="D377" t="str">
            <v>тыс.руб</v>
          </cell>
          <cell r="E377">
            <v>0</v>
          </cell>
          <cell r="F377">
            <v>0</v>
          </cell>
          <cell r="G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AB377">
            <v>0</v>
          </cell>
          <cell r="AD377">
            <v>0</v>
          </cell>
          <cell r="AE377">
            <v>0</v>
          </cell>
          <cell r="AF377" t="str">
            <v/>
          </cell>
        </row>
        <row r="378">
          <cell r="B378" t="str">
            <v>2.3</v>
          </cell>
          <cell r="C378" t="str">
            <v>Услуги сетевых компаний по передаче э/э</v>
          </cell>
          <cell r="D378" t="str">
            <v>тыс.руб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AA378">
            <v>0</v>
          </cell>
          <cell r="AB378">
            <v>0</v>
          </cell>
          <cell r="AD378">
            <v>0</v>
          </cell>
          <cell r="AE378">
            <v>0</v>
          </cell>
          <cell r="AF378" t="str">
            <v/>
          </cell>
        </row>
        <row r="379">
          <cell r="B379" t="str">
            <v>2.3.1</v>
          </cell>
          <cell r="C379" t="str">
            <v>Услуги ОАО "ФСК ЕЭС"</v>
          </cell>
          <cell r="D379" t="str">
            <v>тыс.руб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 t="str">
            <v/>
          </cell>
        </row>
        <row r="380">
          <cell r="B380" t="str">
            <v>2.3.1.1</v>
          </cell>
          <cell r="C380" t="str">
            <v xml:space="preserve"> по ставке на содержание сетей</v>
          </cell>
          <cell r="D380" t="str">
            <v>тыс.руб</v>
          </cell>
          <cell r="E380">
            <v>0</v>
          </cell>
          <cell r="F380">
            <v>0</v>
          </cell>
          <cell r="G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AB380">
            <v>0</v>
          </cell>
          <cell r="AD380">
            <v>0</v>
          </cell>
          <cell r="AE380">
            <v>0</v>
          </cell>
          <cell r="AF380" t="str">
            <v/>
          </cell>
        </row>
        <row r="381">
          <cell r="B381" t="str">
            <v>2.3.1.2</v>
          </cell>
          <cell r="C381" t="str">
            <v xml:space="preserve"> по ставке на оплату потерь электроэнергии</v>
          </cell>
          <cell r="D381" t="str">
            <v>тыс.руб</v>
          </cell>
          <cell r="E381">
            <v>0</v>
          </cell>
          <cell r="F381">
            <v>0</v>
          </cell>
          <cell r="G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AB381">
            <v>0</v>
          </cell>
          <cell r="AD381">
            <v>0</v>
          </cell>
          <cell r="AE381">
            <v>0</v>
          </cell>
          <cell r="AF381" t="str">
            <v/>
          </cell>
        </row>
        <row r="382">
          <cell r="B382" t="str">
            <v>2.3.2</v>
          </cell>
          <cell r="C382" t="str">
            <v>Услуги распределительных сетевых компаний</v>
          </cell>
          <cell r="D382" t="str">
            <v>тыс.руб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 t="str">
            <v/>
          </cell>
        </row>
        <row r="383">
          <cell r="B383" t="str">
            <v>2.3.2.1</v>
          </cell>
          <cell r="C383" t="str">
            <v>РСК Холдинга</v>
          </cell>
          <cell r="D383" t="str">
            <v>тыс.руб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0</v>
          </cell>
          <cell r="P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AB383">
            <v>0</v>
          </cell>
          <cell r="AD383">
            <v>0</v>
          </cell>
          <cell r="AE383">
            <v>0</v>
          </cell>
          <cell r="AF383" t="str">
            <v/>
          </cell>
        </row>
        <row r="384">
          <cell r="B384" t="str">
            <v>2.3.2.1</v>
          </cell>
          <cell r="C384" t="str">
            <v xml:space="preserve">                    прочих сетевых компаний</v>
          </cell>
          <cell r="D384" t="str">
            <v>тыс.руб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AB384">
            <v>0</v>
          </cell>
          <cell r="AD384">
            <v>0</v>
          </cell>
          <cell r="AE384">
            <v>0</v>
          </cell>
          <cell r="AF384" t="str">
            <v/>
          </cell>
        </row>
        <row r="385">
          <cell r="B385" t="str">
            <v>2.4</v>
          </cell>
          <cell r="C385" t="str">
            <v>Услуги по испытанию и поверке приборов</v>
          </cell>
          <cell r="D385" t="str">
            <v>тыс.руб</v>
          </cell>
          <cell r="E385">
            <v>0</v>
          </cell>
          <cell r="F385">
            <v>7</v>
          </cell>
          <cell r="G385">
            <v>2.4580000000000002</v>
          </cell>
          <cell r="H385">
            <v>0.58800000000000008</v>
          </cell>
          <cell r="I385">
            <v>1.87</v>
          </cell>
          <cell r="J385">
            <v>2.4580000000000002</v>
          </cell>
          <cell r="L385">
            <v>2.4580000000000002</v>
          </cell>
          <cell r="N385">
            <v>0</v>
          </cell>
          <cell r="O385">
            <v>0</v>
          </cell>
          <cell r="P385">
            <v>0</v>
          </cell>
          <cell r="S385">
            <v>3.7440000000000002</v>
          </cell>
          <cell r="T385">
            <v>0.58800000000000008</v>
          </cell>
          <cell r="U385">
            <v>1.87</v>
          </cell>
          <cell r="V385">
            <v>2.4580000000000002</v>
          </cell>
          <cell r="W385">
            <v>0.432</v>
          </cell>
          <cell r="X385">
            <v>2.89</v>
          </cell>
          <cell r="Y385">
            <v>0.85399999999999998</v>
          </cell>
          <cell r="AB385">
            <v>2.4580000000000002</v>
          </cell>
          <cell r="AC385">
            <v>0.85399999999999998</v>
          </cell>
          <cell r="AD385">
            <v>3.7440000000000002</v>
          </cell>
          <cell r="AE385">
            <v>1.286</v>
          </cell>
          <cell r="AF385">
            <v>0.52318958502847845</v>
          </cell>
        </row>
        <row r="386">
          <cell r="B386" t="str">
            <v>2.5</v>
          </cell>
          <cell r="C386" t="str">
            <v>Услуги коммерческого учета электроэнергии</v>
          </cell>
          <cell r="D386" t="str">
            <v>тыс.руб</v>
          </cell>
          <cell r="E386">
            <v>0</v>
          </cell>
          <cell r="F386">
            <v>12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0</v>
          </cell>
          <cell r="P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 t="str">
            <v/>
          </cell>
        </row>
        <row r="387">
          <cell r="B387" t="str">
            <v>2.6</v>
          </cell>
          <cell r="C387" t="str">
            <v>Услуги по передаче теплоэнергии</v>
          </cell>
          <cell r="D387" t="str">
            <v>тыс.руб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N387">
            <v>0</v>
          </cell>
          <cell r="O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 t="str">
            <v/>
          </cell>
        </row>
        <row r="388">
          <cell r="B388" t="str">
            <v>2.7</v>
          </cell>
          <cell r="C388" t="str">
            <v>Прочие услуги производственного характера</v>
          </cell>
          <cell r="D388" t="str">
            <v>тыс.руб</v>
          </cell>
          <cell r="E388">
            <v>31</v>
          </cell>
          <cell r="F388">
            <v>3</v>
          </cell>
          <cell r="G388">
            <v>1.6</v>
          </cell>
          <cell r="H388">
            <v>0</v>
          </cell>
          <cell r="I388">
            <v>1.6</v>
          </cell>
          <cell r="J388">
            <v>1.6</v>
          </cell>
          <cell r="L388">
            <v>1.6</v>
          </cell>
          <cell r="N388">
            <v>0</v>
          </cell>
          <cell r="O388">
            <v>0</v>
          </cell>
          <cell r="P388">
            <v>0</v>
          </cell>
          <cell r="S388">
            <v>1.6</v>
          </cell>
          <cell r="T388">
            <v>0</v>
          </cell>
          <cell r="U388">
            <v>1.6</v>
          </cell>
          <cell r="V388">
            <v>1.6</v>
          </cell>
          <cell r="W388">
            <v>0</v>
          </cell>
          <cell r="X388">
            <v>1.6</v>
          </cell>
          <cell r="Y388">
            <v>0</v>
          </cell>
          <cell r="AB388">
            <v>1.6</v>
          </cell>
          <cell r="AC388">
            <v>0</v>
          </cell>
          <cell r="AD388">
            <v>1.6</v>
          </cell>
          <cell r="AE388">
            <v>0</v>
          </cell>
          <cell r="AF388">
            <v>0</v>
          </cell>
        </row>
        <row r="389">
          <cell r="B389" t="str">
            <v>3</v>
          </cell>
          <cell r="C389" t="str">
            <v>Затраты на оплату труда</v>
          </cell>
          <cell r="D389" t="str">
            <v>тыс.руб</v>
          </cell>
          <cell r="E389">
            <v>1051</v>
          </cell>
          <cell r="F389">
            <v>8829</v>
          </cell>
          <cell r="G389">
            <v>10055.819000000001</v>
          </cell>
          <cell r="H389">
            <v>2215.8389999999999</v>
          </cell>
          <cell r="I389">
            <v>2322.7800000000002</v>
          </cell>
          <cell r="J389">
            <v>4538.6190000000006</v>
          </cell>
          <cell r="K389">
            <v>2728.6</v>
          </cell>
          <cell r="L389">
            <v>7267.219000000001</v>
          </cell>
          <cell r="M389">
            <v>2788.6</v>
          </cell>
          <cell r="N389">
            <v>1332.33</v>
          </cell>
          <cell r="O389">
            <v>1341</v>
          </cell>
          <cell r="P389">
            <v>1426.8240000000001</v>
          </cell>
          <cell r="S389">
            <v>9523.6450499999992</v>
          </cell>
          <cell r="T389">
            <v>2215.8389999999999</v>
          </cell>
          <cell r="U389">
            <v>2322.7800000000002</v>
          </cell>
          <cell r="V389">
            <v>4538.6190000000006</v>
          </cell>
          <cell r="W389">
            <v>2269.0429999999997</v>
          </cell>
          <cell r="X389">
            <v>6807.6620000000003</v>
          </cell>
          <cell r="Y389">
            <v>2715.9830499999998</v>
          </cell>
          <cell r="AA389">
            <v>2788.6</v>
          </cell>
          <cell r="AB389">
            <v>10055.819000000001</v>
          </cell>
          <cell r="AC389">
            <v>2715.9830499999998</v>
          </cell>
          <cell r="AD389">
            <v>9523.6450499999992</v>
          </cell>
          <cell r="AE389">
            <v>-532.17395000000215</v>
          </cell>
          <cell r="AF389">
            <v>-5.2921989745440136E-2</v>
          </cell>
        </row>
        <row r="390">
          <cell r="B390" t="str">
            <v>4</v>
          </cell>
          <cell r="C390" t="str">
            <v>ЕСН</v>
          </cell>
          <cell r="D390" t="str">
            <v>тыс.руб</v>
          </cell>
          <cell r="E390">
            <v>282</v>
          </cell>
          <cell r="F390">
            <v>2187</v>
          </cell>
          <cell r="G390">
            <v>2574.4160000000002</v>
          </cell>
          <cell r="H390">
            <v>578.976</v>
          </cell>
          <cell r="I390">
            <v>561</v>
          </cell>
          <cell r="J390">
            <v>1139.9760000000001</v>
          </cell>
          <cell r="K390">
            <v>709.44</v>
          </cell>
          <cell r="L390">
            <v>1849.4160000000002</v>
          </cell>
          <cell r="M390">
            <v>725</v>
          </cell>
          <cell r="N390">
            <v>297.80325600000003</v>
          </cell>
          <cell r="O390">
            <v>317.16046764000004</v>
          </cell>
          <cell r="P390">
            <v>337.45873756896003</v>
          </cell>
          <cell r="S390">
            <v>2235.5905899999998</v>
          </cell>
          <cell r="T390">
            <v>578.976</v>
          </cell>
          <cell r="U390">
            <v>561</v>
          </cell>
          <cell r="V390">
            <v>1139.9760000000001</v>
          </cell>
          <cell r="W390">
            <v>541.96299999999997</v>
          </cell>
          <cell r="X390">
            <v>1681.9390000000001</v>
          </cell>
          <cell r="Y390">
            <v>553.65158999999994</v>
          </cell>
          <cell r="AA390">
            <v>725</v>
          </cell>
          <cell r="AB390">
            <v>2574.4160000000002</v>
          </cell>
          <cell r="AC390">
            <v>553.65158999999994</v>
          </cell>
          <cell r="AD390">
            <v>2235.5905899999998</v>
          </cell>
          <cell r="AE390">
            <v>-338.82541000000037</v>
          </cell>
          <cell r="AF390">
            <v>-0.13161253270644696</v>
          </cell>
        </row>
        <row r="391">
          <cell r="B391" t="str">
            <v>5</v>
          </cell>
          <cell r="C391" t="str">
            <v>Отчисления на НПО (НПФ энергетики)</v>
          </cell>
          <cell r="D391" t="str">
            <v>тыс.руб</v>
          </cell>
          <cell r="E391">
            <v>0</v>
          </cell>
          <cell r="F391">
            <v>77</v>
          </cell>
          <cell r="G391">
            <v>61.152999999999992</v>
          </cell>
          <cell r="H391">
            <v>72.292999999999992</v>
          </cell>
          <cell r="I391">
            <v>-11.14</v>
          </cell>
          <cell r="J391">
            <v>61.152999999999992</v>
          </cell>
          <cell r="L391">
            <v>61.152999999999992</v>
          </cell>
          <cell r="N391">
            <v>0</v>
          </cell>
          <cell r="O391">
            <v>0</v>
          </cell>
          <cell r="P391">
            <v>0</v>
          </cell>
          <cell r="S391">
            <v>-101.16594000000002</v>
          </cell>
          <cell r="T391">
            <v>72.292999999999992</v>
          </cell>
          <cell r="U391">
            <v>-11.14</v>
          </cell>
          <cell r="V391">
            <v>61.152999999999992</v>
          </cell>
          <cell r="W391">
            <v>-82.698000000000008</v>
          </cell>
          <cell r="X391">
            <v>-21.545000000000016</v>
          </cell>
          <cell r="Y391">
            <v>-79.620940000000004</v>
          </cell>
          <cell r="AB391">
            <v>61.152999999999992</v>
          </cell>
          <cell r="AC391">
            <v>-79.620940000000004</v>
          </cell>
          <cell r="AD391">
            <v>-101.16594000000002</v>
          </cell>
          <cell r="AE391">
            <v>-162.31894</v>
          </cell>
          <cell r="AF391">
            <v>-2.6543087011266824</v>
          </cell>
        </row>
        <row r="392">
          <cell r="B392" t="str">
            <v>6</v>
          </cell>
          <cell r="C392" t="str">
            <v>Амортизация основных средств и НМА</v>
          </cell>
          <cell r="D392" t="str">
            <v>тыс.руб</v>
          </cell>
          <cell r="E392">
            <v>26</v>
          </cell>
          <cell r="F392">
            <v>340</v>
          </cell>
          <cell r="G392">
            <v>342.28899999999999</v>
          </cell>
          <cell r="H392">
            <v>92.128999999999991</v>
          </cell>
          <cell r="I392">
            <v>80.16</v>
          </cell>
          <cell r="J392">
            <v>172.28899999999999</v>
          </cell>
          <cell r="K392">
            <v>85</v>
          </cell>
          <cell r="L392">
            <v>257.28899999999999</v>
          </cell>
          <cell r="M392">
            <v>85</v>
          </cell>
          <cell r="N392">
            <v>0</v>
          </cell>
          <cell r="O392">
            <v>0</v>
          </cell>
          <cell r="P392">
            <v>0</v>
          </cell>
          <cell r="S392">
            <v>328.08993999999996</v>
          </cell>
          <cell r="T392">
            <v>92.128999999999991</v>
          </cell>
          <cell r="U392">
            <v>80.16</v>
          </cell>
          <cell r="V392">
            <v>172.28899999999999</v>
          </cell>
          <cell r="W392">
            <v>77.906000000000006</v>
          </cell>
          <cell r="X392">
            <v>250.19499999999999</v>
          </cell>
          <cell r="Y392">
            <v>77.894939999999991</v>
          </cell>
          <cell r="AA392">
            <v>85</v>
          </cell>
          <cell r="AB392">
            <v>342.28899999999999</v>
          </cell>
          <cell r="AC392">
            <v>77.894939999999991</v>
          </cell>
          <cell r="AD392">
            <v>328.08993999999996</v>
          </cell>
          <cell r="AE392">
            <v>-14.199060000000031</v>
          </cell>
          <cell r="AF392">
            <v>-4.1482665233180241E-2</v>
          </cell>
        </row>
        <row r="393">
          <cell r="B393" t="str">
            <v>6.1</v>
          </cell>
          <cell r="C393" t="str">
            <v xml:space="preserve">       в том числе амортизация основных средств</v>
          </cell>
          <cell r="D393" t="str">
            <v>тыс.руб</v>
          </cell>
          <cell r="E393">
            <v>0</v>
          </cell>
          <cell r="F393">
            <v>340</v>
          </cell>
          <cell r="G393">
            <v>342.28899999999999</v>
          </cell>
          <cell r="H393">
            <v>92.128999999999991</v>
          </cell>
          <cell r="I393">
            <v>80.16</v>
          </cell>
          <cell r="J393">
            <v>172.28899999999999</v>
          </cell>
          <cell r="K393">
            <v>85</v>
          </cell>
          <cell r="L393">
            <v>257.28899999999999</v>
          </cell>
          <cell r="M393">
            <v>85</v>
          </cell>
          <cell r="N393">
            <v>0</v>
          </cell>
          <cell r="O393">
            <v>0</v>
          </cell>
          <cell r="P393">
            <v>0</v>
          </cell>
          <cell r="S393">
            <v>328.09994</v>
          </cell>
          <cell r="T393">
            <v>92.128999999999991</v>
          </cell>
          <cell r="U393">
            <v>80.16</v>
          </cell>
          <cell r="V393">
            <v>172.28899999999999</v>
          </cell>
          <cell r="W393">
            <v>77.906000000000006</v>
          </cell>
          <cell r="X393">
            <v>250.19499999999999</v>
          </cell>
          <cell r="Y393">
            <v>77.904940000000011</v>
          </cell>
          <cell r="AA393">
            <v>85</v>
          </cell>
          <cell r="AB393">
            <v>342.28899999999999</v>
          </cell>
          <cell r="AC393">
            <v>77.904940000000011</v>
          </cell>
          <cell r="AD393">
            <v>328.09994</v>
          </cell>
          <cell r="AE393">
            <v>-14.189059999999984</v>
          </cell>
          <cell r="AF393">
            <v>-4.1453450154693795E-2</v>
          </cell>
        </row>
        <row r="394">
          <cell r="B394" t="str">
            <v>7</v>
          </cell>
          <cell r="C394" t="str">
            <v>Прочие затраты</v>
          </cell>
          <cell r="D394" t="str">
            <v>тыс.руб</v>
          </cell>
          <cell r="E394">
            <v>267</v>
          </cell>
          <cell r="F394">
            <v>3758</v>
          </cell>
          <cell r="G394">
            <v>3870.8320000000003</v>
          </cell>
          <cell r="H394">
            <v>1248.7619999999999</v>
          </cell>
          <cell r="I394">
            <v>1384.0700000000002</v>
          </cell>
          <cell r="J394">
            <v>2632.8320000000003</v>
          </cell>
          <cell r="K394">
            <v>618</v>
          </cell>
          <cell r="L394">
            <v>3250.8320000000003</v>
          </cell>
          <cell r="M394">
            <v>620</v>
          </cell>
          <cell r="N394">
            <v>665.46695999999997</v>
          </cell>
          <cell r="O394">
            <v>683.48581239999999</v>
          </cell>
          <cell r="P394">
            <v>216.206928</v>
          </cell>
          <cell r="Q394">
            <v>0</v>
          </cell>
          <cell r="S394">
            <v>5829.0247099999997</v>
          </cell>
          <cell r="T394">
            <v>1248.7619999999999</v>
          </cell>
          <cell r="U394">
            <v>1384.0700000000002</v>
          </cell>
          <cell r="V394">
            <v>2632.8320000000003</v>
          </cell>
          <cell r="W394">
            <v>1636.5929999999998</v>
          </cell>
          <cell r="X394">
            <v>4269.4250000000002</v>
          </cell>
          <cell r="Y394">
            <v>1559.5997099999997</v>
          </cell>
          <cell r="AA394">
            <v>620</v>
          </cell>
          <cell r="AB394">
            <v>3870.8320000000003</v>
          </cell>
          <cell r="AC394">
            <v>1559.5997099999997</v>
          </cell>
          <cell r="AD394">
            <v>5829.0247099999997</v>
          </cell>
          <cell r="AE394">
            <v>1958.1927099999994</v>
          </cell>
          <cell r="AF394">
            <v>0.50588418975558724</v>
          </cell>
        </row>
        <row r="395">
          <cell r="B395" t="str">
            <v>7.1</v>
          </cell>
          <cell r="C395" t="str">
            <v xml:space="preserve">           Оплата услуг РАО "Холдинг МРСК" </v>
          </cell>
          <cell r="D395" t="str">
            <v>тыс.руб</v>
          </cell>
          <cell r="E395">
            <v>0</v>
          </cell>
          <cell r="F395">
            <v>0</v>
          </cell>
          <cell r="G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 t="str">
            <v/>
          </cell>
        </row>
        <row r="396">
          <cell r="B396">
            <v>7.2</v>
          </cell>
          <cell r="C396" t="str">
            <v xml:space="preserve">        Оплата услуг ОАО "СО-ЦДУ ЕЭС"</v>
          </cell>
          <cell r="D396" t="str">
            <v>тыс.руб</v>
          </cell>
          <cell r="E396">
            <v>0</v>
          </cell>
          <cell r="F396">
            <v>0</v>
          </cell>
          <cell r="G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 t="str">
            <v/>
          </cell>
        </row>
        <row r="397">
          <cell r="B397">
            <v>7.3</v>
          </cell>
          <cell r="C397" t="str">
            <v xml:space="preserve">        Оплата услуг операторов рынка:</v>
          </cell>
          <cell r="D397" t="str">
            <v>тыс.руб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 t="str">
            <v/>
          </cell>
        </row>
        <row r="398">
          <cell r="B398" t="str">
            <v>7.3.1.</v>
          </cell>
          <cell r="C398" t="str">
            <v xml:space="preserve">                     НП ''АТС''</v>
          </cell>
          <cell r="D398" t="str">
            <v>тыс.руб</v>
          </cell>
          <cell r="E398">
            <v>0</v>
          </cell>
          <cell r="F398">
            <v>0</v>
          </cell>
          <cell r="G398">
            <v>0</v>
          </cell>
          <cell r="J398">
            <v>0</v>
          </cell>
          <cell r="L398">
            <v>0</v>
          </cell>
          <cell r="N398">
            <v>0</v>
          </cell>
          <cell r="O398">
            <v>0</v>
          </cell>
          <cell r="P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 t="str">
            <v/>
          </cell>
        </row>
        <row r="399">
          <cell r="B399" t="str">
            <v>7.3.2.</v>
          </cell>
          <cell r="C399" t="str">
            <v xml:space="preserve">                     ЗАО ''ЦФР''</v>
          </cell>
          <cell r="D399" t="str">
            <v>тыс.руб</v>
          </cell>
          <cell r="E399">
            <v>0</v>
          </cell>
          <cell r="F399">
            <v>0</v>
          </cell>
          <cell r="G399">
            <v>0</v>
          </cell>
          <cell r="J399">
            <v>0</v>
          </cell>
          <cell r="L399">
            <v>0</v>
          </cell>
          <cell r="N399">
            <v>0</v>
          </cell>
          <cell r="O399">
            <v>0</v>
          </cell>
          <cell r="P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 t="str">
            <v/>
          </cell>
        </row>
        <row r="400">
          <cell r="B400" t="str">
            <v>7.3.3.</v>
          </cell>
          <cell r="C400" t="str">
            <v xml:space="preserve">                     прочих</v>
          </cell>
          <cell r="D400" t="str">
            <v>тыс.руб</v>
          </cell>
          <cell r="E400">
            <v>0</v>
          </cell>
          <cell r="F400">
            <v>0</v>
          </cell>
          <cell r="G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 t="str">
            <v/>
          </cell>
        </row>
        <row r="401">
          <cell r="B401">
            <v>7.4</v>
          </cell>
          <cell r="C401" t="str">
            <v xml:space="preserve">        Оплата работ и услуг сторонних организаций, в т.ч.</v>
          </cell>
          <cell r="D401" t="str">
            <v>тыс.руб</v>
          </cell>
          <cell r="E401">
            <v>113</v>
          </cell>
          <cell r="F401">
            <v>2745</v>
          </cell>
          <cell r="G401">
            <v>2580.9780000000001</v>
          </cell>
          <cell r="H401">
            <v>919.63799999999992</v>
          </cell>
          <cell r="I401">
            <v>751.34</v>
          </cell>
          <cell r="J401">
            <v>1670.9780000000001</v>
          </cell>
          <cell r="K401">
            <v>455</v>
          </cell>
          <cell r="L401">
            <v>2125.9780000000001</v>
          </cell>
          <cell r="M401">
            <v>455</v>
          </cell>
          <cell r="N401">
            <v>190.8</v>
          </cell>
          <cell r="O401">
            <v>203.202</v>
          </cell>
          <cell r="P401">
            <v>216.206928</v>
          </cell>
          <cell r="Q401">
            <v>0</v>
          </cell>
          <cell r="S401">
            <v>3653.65805</v>
          </cell>
          <cell r="T401">
            <v>919.63799999999992</v>
          </cell>
          <cell r="U401">
            <v>751.34</v>
          </cell>
          <cell r="V401">
            <v>1670.9780000000001</v>
          </cell>
          <cell r="W401">
            <v>929.28699999999992</v>
          </cell>
          <cell r="X401">
            <v>2600.2649999999999</v>
          </cell>
          <cell r="Y401">
            <v>1053.3930499999999</v>
          </cell>
          <cell r="AA401">
            <v>455</v>
          </cell>
          <cell r="AB401">
            <v>2580.9780000000001</v>
          </cell>
          <cell r="AC401">
            <v>1053.3930499999999</v>
          </cell>
          <cell r="AD401">
            <v>3653.65805</v>
          </cell>
          <cell r="AE401">
            <v>1072.6800499999999</v>
          </cell>
          <cell r="AF401">
            <v>0.41560991608607278</v>
          </cell>
        </row>
        <row r="402">
          <cell r="B402" t="str">
            <v xml:space="preserve"> 7.4.1</v>
          </cell>
          <cell r="C402" t="str">
            <v xml:space="preserve">         - услуги связи и передачи данных</v>
          </cell>
          <cell r="D402" t="str">
            <v>тыс.руб</v>
          </cell>
          <cell r="E402">
            <v>0</v>
          </cell>
          <cell r="F402">
            <v>108</v>
          </cell>
          <cell r="G402">
            <v>62.864999999999995</v>
          </cell>
          <cell r="H402">
            <v>32.344999999999999</v>
          </cell>
          <cell r="I402">
            <v>30.52</v>
          </cell>
          <cell r="J402">
            <v>62.864999999999995</v>
          </cell>
          <cell r="L402">
            <v>62.864999999999995</v>
          </cell>
          <cell r="N402">
            <v>0</v>
          </cell>
          <cell r="O402">
            <v>0</v>
          </cell>
          <cell r="P402">
            <v>0</v>
          </cell>
          <cell r="S402">
            <v>133.84591</v>
          </cell>
          <cell r="T402">
            <v>32.344999999999999</v>
          </cell>
          <cell r="U402">
            <v>30.52</v>
          </cell>
          <cell r="V402">
            <v>62.864999999999995</v>
          </cell>
          <cell r="W402">
            <v>31.755000000000003</v>
          </cell>
          <cell r="X402">
            <v>94.62</v>
          </cell>
          <cell r="Y402">
            <v>39.225909999999999</v>
          </cell>
          <cell r="AB402">
            <v>62.864999999999995</v>
          </cell>
          <cell r="AC402">
            <v>39.225909999999999</v>
          </cell>
          <cell r="AD402">
            <v>133.84591</v>
          </cell>
          <cell r="AE402">
            <v>70.980910000000009</v>
          </cell>
          <cell r="AF402">
            <v>1.1291006124234473</v>
          </cell>
        </row>
        <row r="403">
          <cell r="B403" t="str">
            <v xml:space="preserve"> 7.4.2</v>
          </cell>
          <cell r="C403" t="str">
            <v xml:space="preserve">         - коммунальные услуги</v>
          </cell>
          <cell r="D403" t="str">
            <v>тыс.руб</v>
          </cell>
          <cell r="E403">
            <v>0</v>
          </cell>
          <cell r="F403">
            <v>11</v>
          </cell>
          <cell r="G403">
            <v>45.677</v>
          </cell>
          <cell r="H403">
            <v>39.667000000000002</v>
          </cell>
          <cell r="I403">
            <v>6.01</v>
          </cell>
          <cell r="J403">
            <v>45.677</v>
          </cell>
          <cell r="L403">
            <v>45.677</v>
          </cell>
          <cell r="N403">
            <v>0</v>
          </cell>
          <cell r="O403">
            <v>0</v>
          </cell>
          <cell r="P403">
            <v>0</v>
          </cell>
          <cell r="S403">
            <v>71.528289999999998</v>
          </cell>
          <cell r="T403">
            <v>39.667000000000002</v>
          </cell>
          <cell r="U403">
            <v>6.01</v>
          </cell>
          <cell r="V403">
            <v>45.677</v>
          </cell>
          <cell r="W403">
            <v>1.2879999999999998</v>
          </cell>
          <cell r="X403">
            <v>46.964999999999996</v>
          </cell>
          <cell r="Y403">
            <v>24.563289999999999</v>
          </cell>
          <cell r="AB403">
            <v>45.677</v>
          </cell>
          <cell r="AC403">
            <v>24.563289999999999</v>
          </cell>
          <cell r="AD403">
            <v>71.528289999999998</v>
          </cell>
          <cell r="AE403">
            <v>25.851289999999999</v>
          </cell>
          <cell r="AF403">
            <v>0.56595857871576505</v>
          </cell>
        </row>
        <row r="404">
          <cell r="B404" t="str">
            <v xml:space="preserve"> 7.4.3</v>
          </cell>
          <cell r="C404" t="str">
            <v xml:space="preserve">         - повышение квалификации и проф.переподготовка</v>
          </cell>
          <cell r="D404" t="str">
            <v>тыс.руб</v>
          </cell>
          <cell r="E404">
            <v>0</v>
          </cell>
          <cell r="F404">
            <v>33</v>
          </cell>
          <cell r="G404">
            <v>28.928000000000001</v>
          </cell>
          <cell r="H404">
            <v>2.9980000000000002</v>
          </cell>
          <cell r="I404">
            <v>11.93</v>
          </cell>
          <cell r="J404">
            <v>14.928000000000001</v>
          </cell>
          <cell r="K404">
            <v>7</v>
          </cell>
          <cell r="L404">
            <v>21.928000000000001</v>
          </cell>
          <cell r="M404">
            <v>7</v>
          </cell>
          <cell r="N404">
            <v>0</v>
          </cell>
          <cell r="O404">
            <v>0</v>
          </cell>
          <cell r="P404">
            <v>0</v>
          </cell>
          <cell r="S404">
            <v>28.060000000000002</v>
          </cell>
          <cell r="T404">
            <v>2.9980000000000002</v>
          </cell>
          <cell r="U404">
            <v>11.93</v>
          </cell>
          <cell r="V404">
            <v>14.928000000000001</v>
          </cell>
          <cell r="W404">
            <v>8.7810000000000006</v>
          </cell>
          <cell r="X404">
            <v>23.709000000000003</v>
          </cell>
          <cell r="Y404">
            <v>4.3509999999999991</v>
          </cell>
          <cell r="AA404">
            <v>7</v>
          </cell>
          <cell r="AB404">
            <v>28.928000000000001</v>
          </cell>
          <cell r="AC404">
            <v>4.3509999999999991</v>
          </cell>
          <cell r="AD404">
            <v>28.060000000000002</v>
          </cell>
          <cell r="AE404">
            <v>-0.86799999999999855</v>
          </cell>
          <cell r="AF404">
            <v>-3.0005530973451277E-2</v>
          </cell>
        </row>
        <row r="405">
          <cell r="B405" t="str">
            <v xml:space="preserve"> 7.4.4</v>
          </cell>
          <cell r="C405" t="str">
            <v xml:space="preserve">         - IT-услуги</v>
          </cell>
          <cell r="D405" t="str">
            <v>тыс.руб</v>
          </cell>
          <cell r="E405">
            <v>0</v>
          </cell>
          <cell r="F405">
            <v>12</v>
          </cell>
          <cell r="G405">
            <v>175.50200000000001</v>
          </cell>
          <cell r="H405">
            <v>35.091999999999999</v>
          </cell>
          <cell r="I405">
            <v>140.41</v>
          </cell>
          <cell r="J405">
            <v>175.50200000000001</v>
          </cell>
          <cell r="L405">
            <v>175.50200000000001</v>
          </cell>
          <cell r="N405">
            <v>0</v>
          </cell>
          <cell r="O405">
            <v>0</v>
          </cell>
          <cell r="P405">
            <v>0</v>
          </cell>
          <cell r="S405">
            <v>569.85500000000002</v>
          </cell>
          <cell r="T405">
            <v>35.091999999999999</v>
          </cell>
          <cell r="U405">
            <v>140.41</v>
          </cell>
          <cell r="V405">
            <v>175.50200000000001</v>
          </cell>
          <cell r="W405">
            <v>192.72900000000001</v>
          </cell>
          <cell r="X405">
            <v>368.23099999999999</v>
          </cell>
          <cell r="Y405">
            <v>201.624</v>
          </cell>
          <cell r="AB405">
            <v>175.50200000000001</v>
          </cell>
          <cell r="AC405">
            <v>201.624</v>
          </cell>
          <cell r="AD405">
            <v>569.85500000000002</v>
          </cell>
          <cell r="AE405">
            <v>394.35300000000001</v>
          </cell>
          <cell r="AF405">
            <v>2.2470000341876446</v>
          </cell>
        </row>
        <row r="406">
          <cell r="B406" t="str">
            <v xml:space="preserve"> 7.4.5</v>
          </cell>
          <cell r="C406" t="str">
            <v xml:space="preserve">         - аудиторские услуги</v>
          </cell>
          <cell r="D406" t="str">
            <v>тыс.руб</v>
          </cell>
          <cell r="E406">
            <v>0</v>
          </cell>
          <cell r="F406">
            <v>7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  <cell r="P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 t="str">
            <v/>
          </cell>
        </row>
        <row r="407">
          <cell r="B407" t="str">
            <v xml:space="preserve"> 7.4.6</v>
          </cell>
          <cell r="C407" t="str">
            <v xml:space="preserve">         - юридические услуги</v>
          </cell>
          <cell r="D407" t="str">
            <v>тыс.руб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0</v>
          </cell>
          <cell r="P407">
            <v>0</v>
          </cell>
          <cell r="S407">
            <v>11.834000000000001</v>
          </cell>
          <cell r="T407">
            <v>0</v>
          </cell>
          <cell r="U407">
            <v>0</v>
          </cell>
          <cell r="V407">
            <v>0</v>
          </cell>
          <cell r="W407">
            <v>0.05</v>
          </cell>
          <cell r="X407">
            <v>0.05</v>
          </cell>
          <cell r="Y407">
            <v>11.784000000000001</v>
          </cell>
          <cell r="AB407">
            <v>0</v>
          </cell>
          <cell r="AC407">
            <v>11.784000000000001</v>
          </cell>
          <cell r="AD407">
            <v>11.834000000000001</v>
          </cell>
          <cell r="AE407">
            <v>11.834000000000001</v>
          </cell>
          <cell r="AF407" t="str">
            <v/>
          </cell>
        </row>
        <row r="408">
          <cell r="B408" t="str">
            <v xml:space="preserve"> 7.4.7</v>
          </cell>
          <cell r="C408" t="str">
            <v xml:space="preserve">         - консультационные услуги</v>
          </cell>
          <cell r="D408" t="str">
            <v>тыс.руб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S408">
            <v>25.253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25.253</v>
          </cell>
          <cell r="AB408">
            <v>0</v>
          </cell>
          <cell r="AC408">
            <v>25.253</v>
          </cell>
          <cell r="AD408">
            <v>25.253</v>
          </cell>
          <cell r="AE408">
            <v>25.253</v>
          </cell>
          <cell r="AF408" t="str">
            <v/>
          </cell>
        </row>
        <row r="409">
          <cell r="B409" t="str">
            <v xml:space="preserve"> 7.4.8</v>
          </cell>
          <cell r="C409" t="str">
            <v xml:space="preserve">         - услуги пожарной, вневедомственной и сторожевой охраны</v>
          </cell>
          <cell r="D409" t="str">
            <v>тыс.руб</v>
          </cell>
          <cell r="E409">
            <v>0</v>
          </cell>
          <cell r="F409">
            <v>147</v>
          </cell>
          <cell r="G409">
            <v>117.67700000000001</v>
          </cell>
          <cell r="H409">
            <v>33.227000000000004</v>
          </cell>
          <cell r="I409">
            <v>84.45</v>
          </cell>
          <cell r="J409">
            <v>117.67700000000001</v>
          </cell>
          <cell r="K409">
            <v>0</v>
          </cell>
          <cell r="L409">
            <v>117.67700000000001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S409">
            <v>328.48400000000004</v>
          </cell>
          <cell r="T409">
            <v>33.227000000000004</v>
          </cell>
          <cell r="U409">
            <v>84.45</v>
          </cell>
          <cell r="V409">
            <v>117.67700000000001</v>
          </cell>
          <cell r="W409">
            <v>104.91799999999999</v>
          </cell>
          <cell r="X409">
            <v>222.595</v>
          </cell>
          <cell r="Y409">
            <v>105.88900000000001</v>
          </cell>
          <cell r="AA409">
            <v>0</v>
          </cell>
          <cell r="AB409">
            <v>117.67700000000001</v>
          </cell>
          <cell r="AC409">
            <v>105.88900000000001</v>
          </cell>
          <cell r="AD409">
            <v>328.48400000000004</v>
          </cell>
          <cell r="AE409">
            <v>210.80700000000002</v>
          </cell>
          <cell r="AF409">
            <v>1.7914035877869083</v>
          </cell>
        </row>
        <row r="410">
          <cell r="B410" t="str">
            <v xml:space="preserve"> 7.4.9</v>
          </cell>
          <cell r="C410" t="str">
            <v xml:space="preserve">         - услуги по управлению</v>
          </cell>
          <cell r="D410" t="str">
            <v>тыс.руб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0</v>
          </cell>
          <cell r="P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 t="str">
            <v/>
          </cell>
        </row>
        <row r="411">
          <cell r="B411" t="str">
            <v xml:space="preserve"> 7.4.10</v>
          </cell>
          <cell r="C411" t="str">
            <v xml:space="preserve">         - услуги Энергетического углеродного фонда</v>
          </cell>
          <cell r="D411" t="str">
            <v>тыс.руб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 t="str">
            <v/>
          </cell>
        </row>
        <row r="412">
          <cell r="B412" t="str">
            <v xml:space="preserve"> 7.4.11</v>
          </cell>
          <cell r="C412" t="str">
            <v xml:space="preserve">         - услуги PR</v>
          </cell>
          <cell r="D412" t="str">
            <v>тыс.руб</v>
          </cell>
          <cell r="E412">
            <v>0</v>
          </cell>
          <cell r="F412">
            <v>12</v>
          </cell>
          <cell r="G412">
            <v>2.7560000000000002</v>
          </cell>
          <cell r="H412">
            <v>1.0860000000000001</v>
          </cell>
          <cell r="I412">
            <v>1.67</v>
          </cell>
          <cell r="J412">
            <v>2.7560000000000002</v>
          </cell>
          <cell r="L412">
            <v>2.7560000000000002</v>
          </cell>
          <cell r="N412">
            <v>0</v>
          </cell>
          <cell r="O412">
            <v>0</v>
          </cell>
          <cell r="P412">
            <v>0</v>
          </cell>
          <cell r="S412">
            <v>13.215</v>
          </cell>
          <cell r="T412">
            <v>1.0860000000000001</v>
          </cell>
          <cell r="U412">
            <v>1.67</v>
          </cell>
          <cell r="V412">
            <v>2.7560000000000002</v>
          </cell>
          <cell r="W412">
            <v>4.3109999999999999</v>
          </cell>
          <cell r="X412">
            <v>7.0670000000000002</v>
          </cell>
          <cell r="Y412">
            <v>6.1479999999999997</v>
          </cell>
          <cell r="AB412">
            <v>2.7560000000000002</v>
          </cell>
          <cell r="AC412">
            <v>6.1479999999999997</v>
          </cell>
          <cell r="AD412">
            <v>13.215</v>
          </cell>
          <cell r="AE412">
            <v>10.459</v>
          </cell>
          <cell r="AF412">
            <v>3.7949927431059503</v>
          </cell>
        </row>
        <row r="413">
          <cell r="B413" t="str">
            <v xml:space="preserve"> 7.4.12</v>
          </cell>
          <cell r="C413" t="str">
            <v xml:space="preserve">         - прочие работы и услуги сторонних организаций*</v>
          </cell>
          <cell r="D413" t="str">
            <v>тыс.руб</v>
          </cell>
          <cell r="E413">
            <v>113</v>
          </cell>
          <cell r="F413">
            <v>2415</v>
          </cell>
          <cell r="G413">
            <v>2147.5729999999999</v>
          </cell>
          <cell r="H413">
            <v>775.22299999999996</v>
          </cell>
          <cell r="I413">
            <v>476.35</v>
          </cell>
          <cell r="J413">
            <v>1251.5729999999999</v>
          </cell>
          <cell r="K413">
            <v>448</v>
          </cell>
          <cell r="L413">
            <v>1699.5729999999999</v>
          </cell>
          <cell r="M413">
            <v>448</v>
          </cell>
          <cell r="N413">
            <v>190.8</v>
          </cell>
          <cell r="O413">
            <v>203.202</v>
          </cell>
          <cell r="P413">
            <v>216.206928</v>
          </cell>
          <cell r="S413">
            <v>2471.5828499999998</v>
          </cell>
          <cell r="T413">
            <v>775.22299999999996</v>
          </cell>
          <cell r="U413">
            <v>476.35</v>
          </cell>
          <cell r="V413">
            <v>1251.5729999999999</v>
          </cell>
          <cell r="W413">
            <v>585.45499999999993</v>
          </cell>
          <cell r="X413">
            <v>1837.0279999999998</v>
          </cell>
          <cell r="Y413">
            <v>634.55484999999999</v>
          </cell>
          <cell r="AA413">
            <v>448</v>
          </cell>
          <cell r="AB413">
            <v>2147.5729999999999</v>
          </cell>
          <cell r="AC413">
            <v>634.55484999999999</v>
          </cell>
          <cell r="AD413">
            <v>2471.5828499999998</v>
          </cell>
          <cell r="AE413">
            <v>324.00984999999991</v>
          </cell>
          <cell r="AF413">
            <v>0.15087256638074698</v>
          </cell>
        </row>
        <row r="414">
          <cell r="B414" t="str">
            <v>7.5.</v>
          </cell>
          <cell r="C414" t="str">
            <v xml:space="preserve">        Командировочные и представительские расходы</v>
          </cell>
          <cell r="D414" t="str">
            <v>тыс.руб</v>
          </cell>
          <cell r="E414">
            <v>0</v>
          </cell>
          <cell r="F414">
            <v>100</v>
          </cell>
          <cell r="G414">
            <v>54.561999999999998</v>
          </cell>
          <cell r="H414">
            <v>11.211999999999998</v>
          </cell>
          <cell r="I414">
            <v>43.35</v>
          </cell>
          <cell r="J414">
            <v>54.561999999999998</v>
          </cell>
          <cell r="L414">
            <v>54.561999999999998</v>
          </cell>
          <cell r="N414">
            <v>0</v>
          </cell>
          <cell r="O414">
            <v>0</v>
          </cell>
          <cell r="P414">
            <v>0</v>
          </cell>
          <cell r="S414">
            <v>72.321519999999992</v>
          </cell>
          <cell r="T414">
            <v>11.211999999999998</v>
          </cell>
          <cell r="U414">
            <v>43.35</v>
          </cell>
          <cell r="V414">
            <v>54.561999999999998</v>
          </cell>
          <cell r="W414">
            <v>5.9160000000000004</v>
          </cell>
          <cell r="X414">
            <v>60.477999999999994</v>
          </cell>
          <cell r="Y414">
            <v>11.84352</v>
          </cell>
          <cell r="AB414">
            <v>54.561999999999998</v>
          </cell>
          <cell r="AC414">
            <v>11.84352</v>
          </cell>
          <cell r="AD414">
            <v>72.321519999999992</v>
          </cell>
          <cell r="AE414">
            <v>17.759519999999995</v>
          </cell>
          <cell r="AF414">
            <v>0.32549246728492348</v>
          </cell>
        </row>
        <row r="415">
          <cell r="B415" t="str">
            <v>7.6.</v>
          </cell>
          <cell r="C415" t="str">
            <v xml:space="preserve">        Арендная плата по направлениям (арендодателям)**</v>
          </cell>
          <cell r="D415" t="str">
            <v>тыс.руб</v>
          </cell>
          <cell r="E415">
            <v>0</v>
          </cell>
          <cell r="F415">
            <v>0</v>
          </cell>
          <cell r="G415">
            <v>31.298000000000002</v>
          </cell>
          <cell r="H415">
            <v>12.388</v>
          </cell>
          <cell r="I415">
            <v>18.91</v>
          </cell>
          <cell r="J415">
            <v>31.298000000000002</v>
          </cell>
          <cell r="L415">
            <v>31.298000000000002</v>
          </cell>
          <cell r="N415">
            <v>0</v>
          </cell>
          <cell r="O415">
            <v>0</v>
          </cell>
          <cell r="P415">
            <v>0</v>
          </cell>
          <cell r="S415">
            <v>72.802999999999997</v>
          </cell>
          <cell r="T415">
            <v>12.388</v>
          </cell>
          <cell r="U415">
            <v>18.91</v>
          </cell>
          <cell r="V415">
            <v>31.298000000000002</v>
          </cell>
          <cell r="W415">
            <v>25.707000000000001</v>
          </cell>
          <cell r="X415">
            <v>57.005000000000003</v>
          </cell>
          <cell r="Y415">
            <v>15.798</v>
          </cell>
          <cell r="AB415">
            <v>31.298000000000002</v>
          </cell>
          <cell r="AC415">
            <v>15.798</v>
          </cell>
          <cell r="AD415">
            <v>72.802999999999997</v>
          </cell>
          <cell r="AE415">
            <v>41.504999999999995</v>
          </cell>
          <cell r="AF415">
            <v>1.326123074956866</v>
          </cell>
        </row>
        <row r="416">
          <cell r="B416" t="str">
            <v>7.7.</v>
          </cell>
          <cell r="C416" t="str">
            <v xml:space="preserve">        Лизинг</v>
          </cell>
          <cell r="D416" t="str">
            <v>тыс.руб</v>
          </cell>
          <cell r="E416">
            <v>0</v>
          </cell>
          <cell r="F416">
            <v>438</v>
          </cell>
          <cell r="G416">
            <v>576.57899999999995</v>
          </cell>
          <cell r="H416">
            <v>203.94900000000001</v>
          </cell>
          <cell r="I416">
            <v>372.63</v>
          </cell>
          <cell r="J416">
            <v>576.57899999999995</v>
          </cell>
          <cell r="L416">
            <v>576.57899999999995</v>
          </cell>
          <cell r="N416">
            <v>0</v>
          </cell>
          <cell r="O416">
            <v>0</v>
          </cell>
          <cell r="P416">
            <v>0</v>
          </cell>
          <cell r="S416">
            <v>1328.2570000000001</v>
          </cell>
          <cell r="T416">
            <v>203.94900000000001</v>
          </cell>
          <cell r="U416">
            <v>372.63</v>
          </cell>
          <cell r="V416">
            <v>576.57899999999995</v>
          </cell>
          <cell r="W416">
            <v>440.48300000000006</v>
          </cell>
          <cell r="X416">
            <v>1017.062</v>
          </cell>
          <cell r="Y416">
            <v>311.19499999999999</v>
          </cell>
          <cell r="AB416">
            <v>576.57899999999995</v>
          </cell>
          <cell r="AC416">
            <v>311.19499999999999</v>
          </cell>
          <cell r="AD416">
            <v>1328.2570000000001</v>
          </cell>
          <cell r="AE416">
            <v>751.67800000000011</v>
          </cell>
          <cell r="AF416">
            <v>1.3036860516945643</v>
          </cell>
        </row>
        <row r="417">
          <cell r="B417" t="str">
            <v>7.8</v>
          </cell>
          <cell r="C417" t="str">
            <v xml:space="preserve">        Расходы на страхование</v>
          </cell>
          <cell r="D417" t="str">
            <v>тыс.руб</v>
          </cell>
          <cell r="E417">
            <v>0</v>
          </cell>
          <cell r="F417">
            <v>215</v>
          </cell>
          <cell r="G417">
            <v>98.125</v>
          </cell>
          <cell r="H417">
            <v>35.865000000000002</v>
          </cell>
          <cell r="I417">
            <v>62.26</v>
          </cell>
          <cell r="J417">
            <v>98.125</v>
          </cell>
          <cell r="L417">
            <v>98.125</v>
          </cell>
          <cell r="N417">
            <v>0</v>
          </cell>
          <cell r="O417">
            <v>0</v>
          </cell>
          <cell r="P417">
            <v>0</v>
          </cell>
          <cell r="S417">
            <v>253.54739999999998</v>
          </cell>
          <cell r="T417">
            <v>35.865000000000002</v>
          </cell>
          <cell r="U417">
            <v>62.26</v>
          </cell>
          <cell r="V417">
            <v>98.125</v>
          </cell>
          <cell r="W417">
            <v>80.051000000000002</v>
          </cell>
          <cell r="X417">
            <v>178.17599999999999</v>
          </cell>
          <cell r="Y417">
            <v>75.371399999999994</v>
          </cell>
          <cell r="AB417">
            <v>98.125</v>
          </cell>
          <cell r="AC417">
            <v>75.371399999999994</v>
          </cell>
          <cell r="AD417">
            <v>253.54739999999998</v>
          </cell>
          <cell r="AE417">
            <v>155.42239999999998</v>
          </cell>
          <cell r="AF417">
            <v>1.5839225477707004</v>
          </cell>
        </row>
        <row r="418">
          <cell r="B418" t="str">
            <v>7.9</v>
          </cell>
          <cell r="C418" t="str">
            <v xml:space="preserve">        Налоги и сборы, относимые на с/с (за искл. ЕСН):</v>
          </cell>
          <cell r="D418" t="str">
            <v>тыс.руб</v>
          </cell>
          <cell r="E418">
            <v>52</v>
          </cell>
          <cell r="F418">
            <v>141</v>
          </cell>
          <cell r="G418">
            <v>113.102</v>
          </cell>
          <cell r="H418">
            <v>23.152000000000001</v>
          </cell>
          <cell r="I418">
            <v>49.949999999999996</v>
          </cell>
          <cell r="J418">
            <v>73.102000000000004</v>
          </cell>
          <cell r="K418">
            <v>20</v>
          </cell>
          <cell r="L418">
            <v>93.102000000000004</v>
          </cell>
          <cell r="M418">
            <v>20</v>
          </cell>
          <cell r="N418">
            <v>52.566960000000009</v>
          </cell>
          <cell r="O418">
            <v>55.983812400000005</v>
          </cell>
          <cell r="P418">
            <v>0</v>
          </cell>
          <cell r="Q418">
            <v>0</v>
          </cell>
          <cell r="S418">
            <v>193.19585999999998</v>
          </cell>
          <cell r="T418">
            <v>23.152000000000001</v>
          </cell>
          <cell r="U418">
            <v>49.949999999999996</v>
          </cell>
          <cell r="V418">
            <v>73.102000000000004</v>
          </cell>
          <cell r="W418">
            <v>53.965000000000003</v>
          </cell>
          <cell r="X418">
            <v>127.06700000000001</v>
          </cell>
          <cell r="Y418">
            <v>66.128859999999989</v>
          </cell>
          <cell r="AA418">
            <v>20</v>
          </cell>
          <cell r="AB418">
            <v>113.102</v>
          </cell>
          <cell r="AC418">
            <v>66.128859999999989</v>
          </cell>
          <cell r="AD418">
            <v>193.19585999999998</v>
          </cell>
          <cell r="AE418">
            <v>80.093859999999978</v>
          </cell>
          <cell r="AF418">
            <v>0.70815600077805851</v>
          </cell>
        </row>
        <row r="419">
          <cell r="B419" t="str">
            <v>7.9.1</v>
          </cell>
          <cell r="C419" t="str">
            <v xml:space="preserve">         - водный налог</v>
          </cell>
          <cell r="D419" t="str">
            <v>тыс.руб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 t="str">
            <v/>
          </cell>
        </row>
        <row r="420">
          <cell r="B420" t="str">
            <v>7.9.2</v>
          </cell>
          <cell r="C420" t="str">
            <v xml:space="preserve">         - плата за землю</v>
          </cell>
          <cell r="D420" t="str">
            <v>тыс.руб</v>
          </cell>
          <cell r="E420">
            <v>0</v>
          </cell>
          <cell r="F420">
            <v>66</v>
          </cell>
          <cell r="G420">
            <v>30</v>
          </cell>
          <cell r="H420">
            <v>0</v>
          </cell>
          <cell r="I420">
            <v>0</v>
          </cell>
          <cell r="J420">
            <v>0</v>
          </cell>
          <cell r="K420">
            <v>15</v>
          </cell>
          <cell r="L420">
            <v>15</v>
          </cell>
          <cell r="M420">
            <v>15</v>
          </cell>
          <cell r="N420">
            <v>0</v>
          </cell>
          <cell r="O420">
            <v>0</v>
          </cell>
          <cell r="P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15</v>
          </cell>
          <cell r="AB420">
            <v>30</v>
          </cell>
          <cell r="AC420">
            <v>0</v>
          </cell>
          <cell r="AD420">
            <v>0</v>
          </cell>
          <cell r="AE420">
            <v>-30</v>
          </cell>
          <cell r="AF420">
            <v>-1</v>
          </cell>
        </row>
        <row r="421">
          <cell r="B421" t="str">
            <v>7.9.3</v>
          </cell>
          <cell r="C421" t="str">
            <v xml:space="preserve">         - транспортный налог</v>
          </cell>
          <cell r="D421" t="str">
            <v>тыс.руб</v>
          </cell>
          <cell r="E421">
            <v>0</v>
          </cell>
          <cell r="F421">
            <v>32</v>
          </cell>
          <cell r="G421">
            <v>17.698999999999998</v>
          </cell>
          <cell r="H421">
            <v>6.7989999999999995</v>
          </cell>
          <cell r="I421">
            <v>0.9</v>
          </cell>
          <cell r="J421">
            <v>7.6989999999999998</v>
          </cell>
          <cell r="K421">
            <v>5</v>
          </cell>
          <cell r="L421">
            <v>12.699</v>
          </cell>
          <cell r="M421">
            <v>5</v>
          </cell>
          <cell r="N421">
            <v>0</v>
          </cell>
          <cell r="O421">
            <v>0</v>
          </cell>
          <cell r="P421">
            <v>0</v>
          </cell>
          <cell r="S421">
            <v>13.491859999999999</v>
          </cell>
          <cell r="T421">
            <v>6.7989999999999995</v>
          </cell>
          <cell r="U421">
            <v>0.9</v>
          </cell>
          <cell r="V421">
            <v>7.6989999999999998</v>
          </cell>
          <cell r="W421">
            <v>1.155</v>
          </cell>
          <cell r="X421">
            <v>8.8539999999999992</v>
          </cell>
          <cell r="Y421">
            <v>4.6378599999999999</v>
          </cell>
          <cell r="AA421">
            <v>5</v>
          </cell>
          <cell r="AB421">
            <v>17.698999999999998</v>
          </cell>
          <cell r="AC421">
            <v>4.6378599999999999</v>
          </cell>
          <cell r="AD421">
            <v>13.491859999999999</v>
          </cell>
          <cell r="AE421">
            <v>-4.207139999999999</v>
          </cell>
          <cell r="AF421">
            <v>-0.23770495508220801</v>
          </cell>
        </row>
        <row r="422">
          <cell r="B422" t="str">
            <v>7.9.4</v>
          </cell>
          <cell r="C422" t="str">
            <v xml:space="preserve">         - налог на имущество</v>
          </cell>
          <cell r="D422" t="str">
            <v>тыс.руб</v>
          </cell>
          <cell r="E422">
            <v>0</v>
          </cell>
          <cell r="F422">
            <v>43</v>
          </cell>
          <cell r="G422">
            <v>65.144999999999996</v>
          </cell>
          <cell r="H422">
            <v>16.215</v>
          </cell>
          <cell r="I422">
            <v>48.93</v>
          </cell>
          <cell r="J422">
            <v>65.144999999999996</v>
          </cell>
          <cell r="L422">
            <v>65.144999999999996</v>
          </cell>
          <cell r="N422">
            <v>0</v>
          </cell>
          <cell r="O422">
            <v>0</v>
          </cell>
          <cell r="P422">
            <v>0</v>
          </cell>
          <cell r="S422">
            <v>179.10599999999999</v>
          </cell>
          <cell r="T422">
            <v>16.215</v>
          </cell>
          <cell r="U422">
            <v>48.93</v>
          </cell>
          <cell r="V422">
            <v>65.144999999999996</v>
          </cell>
          <cell r="W422">
            <v>52.670999999999999</v>
          </cell>
          <cell r="X422">
            <v>117.816</v>
          </cell>
          <cell r="Y422">
            <v>61.29</v>
          </cell>
          <cell r="AB422">
            <v>65.144999999999996</v>
          </cell>
          <cell r="AC422">
            <v>61.29</v>
          </cell>
          <cell r="AD422">
            <v>179.10599999999999</v>
          </cell>
          <cell r="AE422">
            <v>113.961</v>
          </cell>
          <cell r="AF422">
            <v>1.749343771586461</v>
          </cell>
        </row>
        <row r="423">
          <cell r="B423" t="str">
            <v>7.9.5.</v>
          </cell>
          <cell r="C423" t="str">
            <v xml:space="preserve">         - экологические платежи</v>
          </cell>
          <cell r="D423" t="str">
            <v>тыс.руб</v>
          </cell>
          <cell r="E423">
            <v>0</v>
          </cell>
          <cell r="F423">
            <v>0</v>
          </cell>
          <cell r="G423">
            <v>0.25800000000000001</v>
          </cell>
          <cell r="H423">
            <v>0.13800000000000001</v>
          </cell>
          <cell r="I423">
            <v>0.12</v>
          </cell>
          <cell r="J423">
            <v>0.25800000000000001</v>
          </cell>
          <cell r="L423">
            <v>0.25800000000000001</v>
          </cell>
          <cell r="N423">
            <v>0</v>
          </cell>
          <cell r="O423">
            <v>0</v>
          </cell>
          <cell r="P423">
            <v>0</v>
          </cell>
          <cell r="S423">
            <v>0.59799999999999998</v>
          </cell>
          <cell r="T423">
            <v>0.13800000000000001</v>
          </cell>
          <cell r="U423">
            <v>0.12</v>
          </cell>
          <cell r="V423">
            <v>0.25800000000000001</v>
          </cell>
          <cell r="W423">
            <v>0.13900000000000001</v>
          </cell>
          <cell r="X423">
            <v>0.39700000000000002</v>
          </cell>
          <cell r="Y423">
            <v>0.20099999999999998</v>
          </cell>
          <cell r="AB423">
            <v>0.25800000000000001</v>
          </cell>
          <cell r="AC423">
            <v>0.20099999999999998</v>
          </cell>
          <cell r="AD423">
            <v>0.59799999999999998</v>
          </cell>
          <cell r="AE423">
            <v>0.33999999999999997</v>
          </cell>
          <cell r="AF423">
            <v>1.317829457364341</v>
          </cell>
        </row>
        <row r="424">
          <cell r="B424" t="str">
            <v>7.9.6.</v>
          </cell>
          <cell r="C424" t="str">
            <v xml:space="preserve">         - прочие налоги, относимые на с/с </v>
          </cell>
          <cell r="D424" t="str">
            <v>тыс.руб</v>
          </cell>
          <cell r="E424">
            <v>52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N424">
            <v>52.566960000000009</v>
          </cell>
          <cell r="O424">
            <v>55.983812400000005</v>
          </cell>
          <cell r="P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 t="str">
            <v/>
          </cell>
        </row>
        <row r="425">
          <cell r="B425" t="str">
            <v>7.10.</v>
          </cell>
          <cell r="C425" t="str">
            <v xml:space="preserve">        Расходы на инновации</v>
          </cell>
          <cell r="D425" t="str">
            <v>тыс.руб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N425">
            <v>0</v>
          </cell>
          <cell r="O425">
            <v>0</v>
          </cell>
          <cell r="P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 t="str">
            <v/>
          </cell>
        </row>
        <row r="426">
          <cell r="B426" t="str">
            <v>7.11.</v>
          </cell>
          <cell r="C426" t="str">
            <v xml:space="preserve">        Финансирование работ с участием НП ИНВЭЛ</v>
          </cell>
          <cell r="D426" t="str">
            <v>тыс.руб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N426">
            <v>0</v>
          </cell>
          <cell r="O426">
            <v>0</v>
          </cell>
          <cell r="P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 t="str">
            <v/>
          </cell>
        </row>
        <row r="427">
          <cell r="B427" t="str">
            <v>7.12.</v>
          </cell>
          <cell r="C427" t="str">
            <v>Затраты на экологию</v>
          </cell>
          <cell r="D427" t="str">
            <v>тыс.руб</v>
          </cell>
          <cell r="E427">
            <v>0</v>
          </cell>
          <cell r="F427">
            <v>0</v>
          </cell>
          <cell r="G427">
            <v>2.427</v>
          </cell>
          <cell r="H427">
            <v>1.2570000000000001</v>
          </cell>
          <cell r="I427">
            <v>1.17</v>
          </cell>
          <cell r="J427">
            <v>2.427</v>
          </cell>
          <cell r="L427">
            <v>2.427</v>
          </cell>
          <cell r="N427">
            <v>0</v>
          </cell>
          <cell r="O427">
            <v>0</v>
          </cell>
          <cell r="P427">
            <v>0</v>
          </cell>
          <cell r="S427">
            <v>5.3717499999999996</v>
          </cell>
          <cell r="T427">
            <v>1.2570000000000001</v>
          </cell>
          <cell r="U427">
            <v>1.17</v>
          </cell>
          <cell r="V427">
            <v>2.427</v>
          </cell>
          <cell r="W427">
            <v>0.64700000000000002</v>
          </cell>
          <cell r="X427">
            <v>3.0739999999999998</v>
          </cell>
          <cell r="Y427">
            <v>2.2977499999999997</v>
          </cell>
          <cell r="AB427">
            <v>2.427</v>
          </cell>
          <cell r="AC427">
            <v>2.2977499999999997</v>
          </cell>
          <cell r="AD427">
            <v>5.3717499999999996</v>
          </cell>
          <cell r="AE427">
            <v>2.9447499999999995</v>
          </cell>
          <cell r="AF427">
            <v>1.2133292130201894</v>
          </cell>
        </row>
        <row r="428">
          <cell r="B428" t="str">
            <v>7.13.</v>
          </cell>
          <cell r="C428" t="str">
            <v xml:space="preserve">        Другие расходы, относимые на себестоимость***</v>
          </cell>
          <cell r="D428" t="str">
            <v>тыс.руб</v>
          </cell>
          <cell r="E428">
            <v>102</v>
          </cell>
          <cell r="F428">
            <v>119</v>
          </cell>
          <cell r="G428">
            <v>413.76099999999997</v>
          </cell>
          <cell r="H428">
            <v>41.301000000000002</v>
          </cell>
          <cell r="I428">
            <v>84.46</v>
          </cell>
          <cell r="J428">
            <v>125.761</v>
          </cell>
          <cell r="K428">
            <v>143</v>
          </cell>
          <cell r="L428">
            <v>268.76099999999997</v>
          </cell>
          <cell r="M428">
            <v>145</v>
          </cell>
          <cell r="N428">
            <v>422.1</v>
          </cell>
          <cell r="O428">
            <v>424.3</v>
          </cell>
          <cell r="P428">
            <v>0</v>
          </cell>
          <cell r="S428">
            <v>249.87012999999999</v>
          </cell>
          <cell r="T428">
            <v>41.301000000000002</v>
          </cell>
          <cell r="U428">
            <v>84.46</v>
          </cell>
          <cell r="V428">
            <v>125.761</v>
          </cell>
          <cell r="W428">
            <v>100.53700000000001</v>
          </cell>
          <cell r="X428">
            <v>226.298</v>
          </cell>
          <cell r="Y428">
            <v>23.572129999999998</v>
          </cell>
          <cell r="AA428">
            <v>145</v>
          </cell>
          <cell r="AB428">
            <v>413.76099999999997</v>
          </cell>
          <cell r="AC428">
            <v>23.572129999999998</v>
          </cell>
          <cell r="AD428">
            <v>249.87012999999999</v>
          </cell>
          <cell r="AE428">
            <v>-163.89086999999998</v>
          </cell>
          <cell r="AF428">
            <v>-0.39610033328419059</v>
          </cell>
        </row>
      </sheetData>
      <sheetData sheetId="6" refreshError="1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>7. План ремонтов(План)*</v>
          </cell>
          <cell r="S5" t="str">
            <v>7. План ремонтов(Выполнение)</v>
          </cell>
          <cell r="AA5" t="str">
            <v>7. План ремонтов(Область анализа)</v>
          </cell>
        </row>
        <row r="7">
          <cell r="A7" t="str">
            <v xml:space="preserve"> </v>
          </cell>
          <cell r="D7" t="str">
            <v>Ед.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I</v>
          </cell>
          <cell r="C10" t="str">
            <v>ВСЕГО ремонт собственного имущества</v>
          </cell>
          <cell r="D10" t="str">
            <v>тыс. руб</v>
          </cell>
          <cell r="E10">
            <v>58157</v>
          </cell>
          <cell r="F10">
            <v>75918</v>
          </cell>
          <cell r="G10">
            <v>96004</v>
          </cell>
          <cell r="H10">
            <v>1904</v>
          </cell>
          <cell r="I10">
            <v>34272</v>
          </cell>
          <cell r="J10">
            <v>36176</v>
          </cell>
          <cell r="K10">
            <v>44075</v>
          </cell>
          <cell r="L10">
            <v>80251</v>
          </cell>
          <cell r="M10">
            <v>15753</v>
          </cell>
          <cell r="N10">
            <v>106822.29999999999</v>
          </cell>
          <cell r="O10">
            <v>113765.29999999999</v>
          </cell>
          <cell r="P10">
            <v>121046.2</v>
          </cell>
          <cell r="Q10">
            <v>0</v>
          </cell>
          <cell r="S10">
            <v>95966</v>
          </cell>
          <cell r="T10">
            <v>1904</v>
          </cell>
          <cell r="U10">
            <v>34272</v>
          </cell>
          <cell r="V10">
            <v>36176</v>
          </cell>
          <cell r="W10">
            <v>38904</v>
          </cell>
          <cell r="X10">
            <v>75080</v>
          </cell>
          <cell r="Y10">
            <v>20886</v>
          </cell>
          <cell r="AA10">
            <v>15753</v>
          </cell>
          <cell r="AB10">
            <v>96004</v>
          </cell>
          <cell r="AC10">
            <v>20886</v>
          </cell>
          <cell r="AD10">
            <v>95966</v>
          </cell>
          <cell r="AE10">
            <v>-38</v>
          </cell>
          <cell r="AF10">
            <v>-3.9581684096495979E-4</v>
          </cell>
        </row>
        <row r="11">
          <cell r="B11" t="str">
            <v>1а.</v>
          </cell>
          <cell r="C11" t="str">
            <v>капитальный ремонт</v>
          </cell>
          <cell r="D11" t="str">
            <v xml:space="preserve">тыс. руб. </v>
          </cell>
          <cell r="E11">
            <v>54010</v>
          </cell>
          <cell r="F11">
            <v>72733</v>
          </cell>
          <cell r="G11">
            <v>92158</v>
          </cell>
          <cell r="H11">
            <v>1667</v>
          </cell>
          <cell r="I11">
            <v>32722</v>
          </cell>
          <cell r="J11">
            <v>34389</v>
          </cell>
          <cell r="K11">
            <v>42683</v>
          </cell>
          <cell r="L11">
            <v>77072</v>
          </cell>
          <cell r="M11">
            <v>15086</v>
          </cell>
          <cell r="N11">
            <v>98657.5</v>
          </cell>
          <cell r="O11">
            <v>105110.50000000001</v>
          </cell>
          <cell r="P11">
            <v>111837.59999999999</v>
          </cell>
          <cell r="Q11">
            <v>0</v>
          </cell>
          <cell r="S11">
            <v>90754</v>
          </cell>
          <cell r="T11">
            <v>1667</v>
          </cell>
          <cell r="U11">
            <v>32722</v>
          </cell>
          <cell r="V11">
            <v>34389</v>
          </cell>
          <cell r="W11">
            <v>37658</v>
          </cell>
          <cell r="X11">
            <v>72047</v>
          </cell>
          <cell r="Y11">
            <v>18707</v>
          </cell>
          <cell r="AA11">
            <v>15086</v>
          </cell>
          <cell r="AB11">
            <v>92158</v>
          </cell>
          <cell r="AC11">
            <v>18707</v>
          </cell>
          <cell r="AD11">
            <v>90754</v>
          </cell>
          <cell r="AE11">
            <v>-1404</v>
          </cell>
          <cell r="AF11">
            <v>-1.5234705614271144E-2</v>
          </cell>
        </row>
        <row r="12">
          <cell r="B12" t="str">
            <v>1б.</v>
          </cell>
          <cell r="C12" t="str">
            <v>текущий ремонт</v>
          </cell>
          <cell r="D12" t="str">
            <v xml:space="preserve">тыс. руб. </v>
          </cell>
          <cell r="E12">
            <v>4147</v>
          </cell>
          <cell r="F12">
            <v>3185</v>
          </cell>
          <cell r="G12">
            <v>3846</v>
          </cell>
          <cell r="H12">
            <v>237</v>
          </cell>
          <cell r="I12">
            <v>1550</v>
          </cell>
          <cell r="J12">
            <v>1787</v>
          </cell>
          <cell r="K12">
            <v>1392</v>
          </cell>
          <cell r="L12">
            <v>3179</v>
          </cell>
          <cell r="M12">
            <v>667</v>
          </cell>
          <cell r="N12">
            <v>8164.8</v>
          </cell>
          <cell r="O12">
            <v>8654.7999999999993</v>
          </cell>
          <cell r="P12">
            <v>9208.6</v>
          </cell>
          <cell r="Q12">
            <v>0</v>
          </cell>
          <cell r="S12">
            <v>5212</v>
          </cell>
          <cell r="T12">
            <v>237</v>
          </cell>
          <cell r="U12">
            <v>1550</v>
          </cell>
          <cell r="V12">
            <v>1787</v>
          </cell>
          <cell r="W12">
            <v>1246</v>
          </cell>
          <cell r="X12">
            <v>3033</v>
          </cell>
          <cell r="Y12">
            <v>2179</v>
          </cell>
          <cell r="AA12">
            <v>667</v>
          </cell>
          <cell r="AB12">
            <v>3846</v>
          </cell>
          <cell r="AC12">
            <v>2179</v>
          </cell>
          <cell r="AD12">
            <v>5212</v>
          </cell>
          <cell r="AE12">
            <v>1366</v>
          </cell>
          <cell r="AF12">
            <v>0.35517420696827873</v>
          </cell>
        </row>
        <row r="13">
          <cell r="B13" t="str">
            <v>1.</v>
          </cell>
          <cell r="C13" t="str">
            <v>ВСЕГО ремонт электросетевых объектов</v>
          </cell>
          <cell r="D13" t="str">
            <v>тыс. руб</v>
          </cell>
          <cell r="E13">
            <v>58157</v>
          </cell>
          <cell r="F13">
            <v>75918</v>
          </cell>
          <cell r="G13">
            <v>96004</v>
          </cell>
          <cell r="H13">
            <v>1904</v>
          </cell>
          <cell r="I13">
            <v>34272</v>
          </cell>
          <cell r="J13">
            <v>36176</v>
          </cell>
          <cell r="K13">
            <v>44075</v>
          </cell>
          <cell r="L13">
            <v>80251</v>
          </cell>
          <cell r="M13">
            <v>15753</v>
          </cell>
          <cell r="N13">
            <v>106822.29999999999</v>
          </cell>
          <cell r="O13">
            <v>113765.29999999999</v>
          </cell>
          <cell r="P13">
            <v>121046.2</v>
          </cell>
          <cell r="Q13">
            <v>0</v>
          </cell>
          <cell r="S13">
            <v>95966</v>
          </cell>
          <cell r="T13">
            <v>1904</v>
          </cell>
          <cell r="U13">
            <v>34272</v>
          </cell>
          <cell r="V13">
            <v>36176</v>
          </cell>
          <cell r="W13">
            <v>38904</v>
          </cell>
          <cell r="X13">
            <v>75080</v>
          </cell>
          <cell r="Y13">
            <v>20886</v>
          </cell>
          <cell r="AA13">
            <v>15753</v>
          </cell>
          <cell r="AB13">
            <v>96004</v>
          </cell>
          <cell r="AC13">
            <v>20886</v>
          </cell>
          <cell r="AD13">
            <v>95966</v>
          </cell>
          <cell r="AE13">
            <v>-38</v>
          </cell>
          <cell r="AF13">
            <v>-3.9581684096495979E-4</v>
          </cell>
        </row>
        <row r="14">
          <cell r="B14" t="str">
            <v>1.1.</v>
          </cell>
          <cell r="C14" t="str">
            <v>ЛЭП, в т.ч.</v>
          </cell>
          <cell r="D14" t="str">
            <v>тыс. руб</v>
          </cell>
          <cell r="E14">
            <v>31260</v>
          </cell>
          <cell r="F14">
            <v>39592</v>
          </cell>
          <cell r="G14">
            <v>54958</v>
          </cell>
          <cell r="H14">
            <v>712</v>
          </cell>
          <cell r="I14">
            <v>16113</v>
          </cell>
          <cell r="J14">
            <v>16825</v>
          </cell>
          <cell r="K14">
            <v>27160</v>
          </cell>
          <cell r="L14">
            <v>43985</v>
          </cell>
          <cell r="M14">
            <v>10973</v>
          </cell>
          <cell r="N14">
            <v>55593.599999999999</v>
          </cell>
          <cell r="O14">
            <v>58929.3</v>
          </cell>
          <cell r="P14">
            <v>62700.800000000003</v>
          </cell>
          <cell r="Q14">
            <v>0</v>
          </cell>
          <cell r="S14">
            <v>51731</v>
          </cell>
          <cell r="T14">
            <v>712</v>
          </cell>
          <cell r="U14">
            <v>16113</v>
          </cell>
          <cell r="V14">
            <v>16825</v>
          </cell>
          <cell r="W14">
            <v>22927</v>
          </cell>
          <cell r="X14">
            <v>39752</v>
          </cell>
          <cell r="Y14">
            <v>11979</v>
          </cell>
          <cell r="AA14">
            <v>10973</v>
          </cell>
          <cell r="AB14">
            <v>54958</v>
          </cell>
          <cell r="AC14">
            <v>11979</v>
          </cell>
          <cell r="AD14">
            <v>51731</v>
          </cell>
          <cell r="AE14">
            <v>-3227</v>
          </cell>
          <cell r="AF14">
            <v>-5.8717566141417085E-2</v>
          </cell>
        </row>
        <row r="15">
          <cell r="D15" t="str">
            <v>км</v>
          </cell>
          <cell r="E15">
            <v>3200</v>
          </cell>
          <cell r="F15">
            <v>1976.3000000000002</v>
          </cell>
          <cell r="G15">
            <v>1580.65</v>
          </cell>
          <cell r="H15">
            <v>35.299999999999997</v>
          </cell>
          <cell r="I15">
            <v>564.44000000000005</v>
          </cell>
          <cell r="J15">
            <v>599.74</v>
          </cell>
          <cell r="K15">
            <v>892</v>
          </cell>
          <cell r="L15">
            <v>1491.7400000000002</v>
          </cell>
          <cell r="M15">
            <v>88.9</v>
          </cell>
          <cell r="N15">
            <v>2258.1999999999998</v>
          </cell>
          <cell r="O15">
            <v>2280.8000000000002</v>
          </cell>
          <cell r="P15">
            <v>2426.8000000000002</v>
          </cell>
          <cell r="Q15">
            <v>0</v>
          </cell>
          <cell r="S15">
            <v>1595.77</v>
          </cell>
          <cell r="T15">
            <v>35.299999999999997</v>
          </cell>
          <cell r="U15">
            <v>564.44000000000005</v>
          </cell>
          <cell r="V15">
            <v>599.74</v>
          </cell>
          <cell r="W15">
            <v>881.23</v>
          </cell>
          <cell r="X15">
            <v>1480.97</v>
          </cell>
          <cell r="Y15">
            <v>114.8</v>
          </cell>
          <cell r="AA15">
            <v>88.9</v>
          </cell>
          <cell r="AB15">
            <v>1580.65</v>
          </cell>
          <cell r="AC15">
            <v>114.8</v>
          </cell>
          <cell r="AD15">
            <v>1595.77</v>
          </cell>
          <cell r="AE15">
            <v>15.119999999999891</v>
          </cell>
          <cell r="AF15">
            <v>9.5656850030050224E-3</v>
          </cell>
        </row>
        <row r="16">
          <cell r="B16" t="str">
            <v>1.1.1</v>
          </cell>
          <cell r="C16" t="str">
            <v>Воздушные линии</v>
          </cell>
          <cell r="D16" t="str">
            <v>тыс. руб</v>
          </cell>
          <cell r="E16">
            <v>31260</v>
          </cell>
          <cell r="F16">
            <v>39592</v>
          </cell>
          <cell r="G16">
            <v>54958</v>
          </cell>
          <cell r="H16">
            <v>712</v>
          </cell>
          <cell r="I16">
            <v>16113</v>
          </cell>
          <cell r="J16">
            <v>16825</v>
          </cell>
          <cell r="K16">
            <v>27160</v>
          </cell>
          <cell r="L16">
            <v>43985</v>
          </cell>
          <cell r="M16">
            <v>10973</v>
          </cell>
          <cell r="N16">
            <v>55593.599999999999</v>
          </cell>
          <cell r="O16">
            <v>58929.3</v>
          </cell>
          <cell r="P16">
            <v>62700.800000000003</v>
          </cell>
          <cell r="Q16">
            <v>0</v>
          </cell>
          <cell r="S16">
            <v>51731</v>
          </cell>
          <cell r="T16">
            <v>712</v>
          </cell>
          <cell r="U16">
            <v>16113</v>
          </cell>
          <cell r="V16">
            <v>16825</v>
          </cell>
          <cell r="W16">
            <v>22927</v>
          </cell>
          <cell r="X16">
            <v>39752</v>
          </cell>
          <cell r="Y16">
            <v>11979</v>
          </cell>
          <cell r="AA16">
            <v>10973</v>
          </cell>
          <cell r="AB16">
            <v>54958</v>
          </cell>
          <cell r="AC16">
            <v>11979</v>
          </cell>
          <cell r="AD16">
            <v>51731</v>
          </cell>
          <cell r="AE16">
            <v>-3227</v>
          </cell>
          <cell r="AF16">
            <v>-5.8717566141417085E-2</v>
          </cell>
        </row>
        <row r="17">
          <cell r="D17" t="str">
            <v>км</v>
          </cell>
          <cell r="E17">
            <v>3200</v>
          </cell>
          <cell r="F17">
            <v>1976.3000000000002</v>
          </cell>
          <cell r="G17">
            <v>1580.65</v>
          </cell>
          <cell r="H17">
            <v>35.299999999999997</v>
          </cell>
          <cell r="I17">
            <v>564.44000000000005</v>
          </cell>
          <cell r="J17">
            <v>599.74</v>
          </cell>
          <cell r="K17">
            <v>892</v>
          </cell>
          <cell r="L17">
            <v>1491.7400000000002</v>
          </cell>
          <cell r="M17">
            <v>88.9</v>
          </cell>
          <cell r="N17">
            <v>2258.1999999999998</v>
          </cell>
          <cell r="O17">
            <v>2280.8000000000002</v>
          </cell>
          <cell r="P17">
            <v>2426.8000000000002</v>
          </cell>
          <cell r="Q17">
            <v>0</v>
          </cell>
          <cell r="S17">
            <v>1595.77</v>
          </cell>
          <cell r="T17">
            <v>35.299999999999997</v>
          </cell>
          <cell r="U17">
            <v>564.44000000000005</v>
          </cell>
          <cell r="V17">
            <v>599.74</v>
          </cell>
          <cell r="W17">
            <v>881.23</v>
          </cell>
          <cell r="X17">
            <v>1480.97</v>
          </cell>
          <cell r="Y17">
            <v>114.8</v>
          </cell>
          <cell r="AA17">
            <v>88.9</v>
          </cell>
          <cell r="AB17">
            <v>1580.65</v>
          </cell>
          <cell r="AC17">
            <v>114.8</v>
          </cell>
          <cell r="AD17">
            <v>1595.77</v>
          </cell>
          <cell r="AE17">
            <v>15.119999999999891</v>
          </cell>
          <cell r="AF17">
            <v>9.5656850030050224E-3</v>
          </cell>
        </row>
        <row r="18">
          <cell r="B18" t="str">
            <v>1.1.1.1.</v>
          </cell>
          <cell r="C18" t="str">
            <v>Высокое напряжение (от 110 кВ)</v>
          </cell>
          <cell r="D18" t="str">
            <v xml:space="preserve">тыс. руб. </v>
          </cell>
          <cell r="E18">
            <v>1485</v>
          </cell>
          <cell r="F18">
            <v>4944</v>
          </cell>
          <cell r="G18">
            <v>13048</v>
          </cell>
          <cell r="H18">
            <v>0</v>
          </cell>
          <cell r="I18">
            <v>3672</v>
          </cell>
          <cell r="J18">
            <v>3672</v>
          </cell>
          <cell r="K18">
            <v>9376</v>
          </cell>
          <cell r="L18">
            <v>13048</v>
          </cell>
          <cell r="M18">
            <v>0</v>
          </cell>
          <cell r="N18">
            <v>1493.1</v>
          </cell>
          <cell r="O18">
            <v>1582.6</v>
          </cell>
          <cell r="P18">
            <v>1683.9</v>
          </cell>
          <cell r="Q18">
            <v>0</v>
          </cell>
          <cell r="S18">
            <v>9940</v>
          </cell>
          <cell r="T18">
            <v>0</v>
          </cell>
          <cell r="U18">
            <v>3672</v>
          </cell>
          <cell r="V18">
            <v>3672</v>
          </cell>
          <cell r="W18">
            <v>6268</v>
          </cell>
          <cell r="X18">
            <v>9940</v>
          </cell>
          <cell r="Y18">
            <v>0</v>
          </cell>
          <cell r="AA18">
            <v>0</v>
          </cell>
          <cell r="AB18">
            <v>13048</v>
          </cell>
          <cell r="AC18">
            <v>0</v>
          </cell>
          <cell r="AD18">
            <v>9940</v>
          </cell>
          <cell r="AE18">
            <v>-3108</v>
          </cell>
          <cell r="AF18">
            <v>-0.23819742489270387</v>
          </cell>
        </row>
        <row r="19">
          <cell r="D19" t="str">
            <v>км</v>
          </cell>
          <cell r="E19">
            <v>1054.9000000000001</v>
          </cell>
          <cell r="F19">
            <v>390.1</v>
          </cell>
          <cell r="G19">
            <v>310.60000000000002</v>
          </cell>
          <cell r="H19">
            <v>0</v>
          </cell>
          <cell r="I19">
            <v>42.8</v>
          </cell>
          <cell r="J19">
            <v>42.8</v>
          </cell>
          <cell r="K19">
            <v>267.8</v>
          </cell>
          <cell r="L19">
            <v>310.60000000000002</v>
          </cell>
          <cell r="M19">
            <v>0</v>
          </cell>
          <cell r="N19">
            <v>163.69999999999999</v>
          </cell>
          <cell r="O19">
            <v>165.4</v>
          </cell>
          <cell r="P19">
            <v>176</v>
          </cell>
          <cell r="S19">
            <v>310.63000000000005</v>
          </cell>
          <cell r="T19">
            <v>0</v>
          </cell>
          <cell r="U19">
            <v>42.8</v>
          </cell>
          <cell r="V19">
            <v>42.8</v>
          </cell>
          <cell r="W19">
            <v>267.83000000000004</v>
          </cell>
          <cell r="X19">
            <v>310.63000000000005</v>
          </cell>
          <cell r="Y19">
            <v>0</v>
          </cell>
          <cell r="AA19">
            <v>0</v>
          </cell>
          <cell r="AB19">
            <v>310.60000000000002</v>
          </cell>
          <cell r="AC19">
            <v>0</v>
          </cell>
          <cell r="AD19">
            <v>310.63000000000005</v>
          </cell>
          <cell r="AE19">
            <v>3.0000000000029559E-2</v>
          </cell>
          <cell r="AF19">
            <v>9.6587250483031413E-5</v>
          </cell>
        </row>
        <row r="20">
          <cell r="B20" t="str">
            <v>1.1.1.1.1.</v>
          </cell>
          <cell r="C20" t="str">
            <v>кап. ремонт</v>
          </cell>
          <cell r="D20" t="str">
            <v>тыс. руб</v>
          </cell>
          <cell r="E20">
            <v>1359</v>
          </cell>
          <cell r="F20">
            <v>4944</v>
          </cell>
          <cell r="G20">
            <v>13048</v>
          </cell>
          <cell r="H20">
            <v>0</v>
          </cell>
          <cell r="I20">
            <v>3672</v>
          </cell>
          <cell r="J20">
            <v>3672</v>
          </cell>
          <cell r="K20">
            <v>9376</v>
          </cell>
          <cell r="L20">
            <v>13048</v>
          </cell>
          <cell r="M20">
            <v>0</v>
          </cell>
          <cell r="N20">
            <v>1493.1</v>
          </cell>
          <cell r="O20">
            <v>1582.6</v>
          </cell>
          <cell r="P20">
            <v>1683.9</v>
          </cell>
          <cell r="S20">
            <v>9940</v>
          </cell>
          <cell r="T20">
            <v>0</v>
          </cell>
          <cell r="U20">
            <v>3672</v>
          </cell>
          <cell r="V20">
            <v>3672</v>
          </cell>
          <cell r="W20">
            <v>6268</v>
          </cell>
          <cell r="X20">
            <v>9940</v>
          </cell>
          <cell r="Y20">
            <v>0</v>
          </cell>
          <cell r="AA20">
            <v>0</v>
          </cell>
          <cell r="AB20">
            <v>13048</v>
          </cell>
          <cell r="AC20">
            <v>0</v>
          </cell>
          <cell r="AD20">
            <v>9940</v>
          </cell>
          <cell r="AE20">
            <v>-3108</v>
          </cell>
          <cell r="AF20">
            <v>-0.23819742489270387</v>
          </cell>
        </row>
        <row r="21">
          <cell r="B21" t="str">
            <v>1.1.1.1.2.</v>
          </cell>
          <cell r="C21" t="str">
            <v>тек. ремонт</v>
          </cell>
          <cell r="D21" t="str">
            <v>тыс. руб</v>
          </cell>
          <cell r="E21">
            <v>126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 t="str">
            <v/>
          </cell>
        </row>
        <row r="22">
          <cell r="B22" t="str">
            <v>1.1.1.2.</v>
          </cell>
          <cell r="C22" t="str">
            <v>Среднее первое напряжение (35 кВ)</v>
          </cell>
          <cell r="D22" t="str">
            <v xml:space="preserve">тыс. руб. </v>
          </cell>
          <cell r="E22">
            <v>1364</v>
          </cell>
          <cell r="F22">
            <v>1902</v>
          </cell>
          <cell r="G22">
            <v>7873</v>
          </cell>
          <cell r="H22">
            <v>0</v>
          </cell>
          <cell r="I22">
            <v>614</v>
          </cell>
          <cell r="J22">
            <v>614</v>
          </cell>
          <cell r="K22">
            <v>2259</v>
          </cell>
          <cell r="L22">
            <v>2873</v>
          </cell>
          <cell r="M22">
            <v>5000</v>
          </cell>
          <cell r="N22">
            <v>2698.8</v>
          </cell>
          <cell r="O22">
            <v>2860.8</v>
          </cell>
          <cell r="P22">
            <v>3043.9</v>
          </cell>
          <cell r="Q22">
            <v>0</v>
          </cell>
          <cell r="S22">
            <v>8136</v>
          </cell>
          <cell r="T22">
            <v>0</v>
          </cell>
          <cell r="U22">
            <v>614</v>
          </cell>
          <cell r="V22">
            <v>614</v>
          </cell>
          <cell r="W22">
            <v>1958</v>
          </cell>
          <cell r="X22">
            <v>2572</v>
          </cell>
          <cell r="Y22">
            <v>5564</v>
          </cell>
          <cell r="AA22">
            <v>5000</v>
          </cell>
          <cell r="AB22">
            <v>7873</v>
          </cell>
          <cell r="AC22">
            <v>5564</v>
          </cell>
          <cell r="AD22">
            <v>8136</v>
          </cell>
          <cell r="AE22">
            <v>263</v>
          </cell>
          <cell r="AF22">
            <v>3.3405309284897752E-2</v>
          </cell>
        </row>
        <row r="23">
          <cell r="D23" t="str">
            <v>км</v>
          </cell>
          <cell r="E23">
            <v>516.29999999999995</v>
          </cell>
          <cell r="F23">
            <v>360.7</v>
          </cell>
          <cell r="G23">
            <v>284.60000000000002</v>
          </cell>
          <cell r="H23">
            <v>0</v>
          </cell>
          <cell r="I23">
            <v>77.8</v>
          </cell>
          <cell r="J23">
            <v>77.8</v>
          </cell>
          <cell r="K23">
            <v>184.2</v>
          </cell>
          <cell r="L23">
            <v>262</v>
          </cell>
          <cell r="M23">
            <v>22.6</v>
          </cell>
          <cell r="N23">
            <v>311.10000000000002</v>
          </cell>
          <cell r="O23">
            <v>314.2</v>
          </cell>
          <cell r="P23">
            <v>334.3</v>
          </cell>
          <cell r="S23">
            <v>284.88</v>
          </cell>
          <cell r="T23">
            <v>0</v>
          </cell>
          <cell r="U23">
            <v>77.8</v>
          </cell>
          <cell r="V23">
            <v>77.8</v>
          </cell>
          <cell r="W23">
            <v>182.68</v>
          </cell>
          <cell r="X23">
            <v>260.48</v>
          </cell>
          <cell r="Y23">
            <v>24.4</v>
          </cell>
          <cell r="AA23">
            <v>22.6</v>
          </cell>
          <cell r="AB23">
            <v>284.60000000000002</v>
          </cell>
          <cell r="AC23">
            <v>24.4</v>
          </cell>
          <cell r="AD23">
            <v>284.88</v>
          </cell>
          <cell r="AE23">
            <v>0.27999999999997272</v>
          </cell>
          <cell r="AF23">
            <v>9.8383696416012899E-4</v>
          </cell>
        </row>
        <row r="24">
          <cell r="B24" t="str">
            <v>1.1.1.2.1.</v>
          </cell>
          <cell r="C24" t="str">
            <v>кап. ремонт</v>
          </cell>
          <cell r="D24" t="str">
            <v>тыс. руб</v>
          </cell>
          <cell r="E24">
            <v>1294</v>
          </cell>
          <cell r="F24">
            <v>1902</v>
          </cell>
          <cell r="G24">
            <v>7873</v>
          </cell>
          <cell r="H24">
            <v>0</v>
          </cell>
          <cell r="I24">
            <v>614</v>
          </cell>
          <cell r="J24">
            <v>614</v>
          </cell>
          <cell r="K24">
            <v>2259</v>
          </cell>
          <cell r="L24">
            <v>2873</v>
          </cell>
          <cell r="M24">
            <v>5000</v>
          </cell>
          <cell r="N24">
            <v>2698.8</v>
          </cell>
          <cell r="O24">
            <v>2860.8</v>
          </cell>
          <cell r="P24">
            <v>3043.9</v>
          </cell>
          <cell r="S24">
            <v>8136</v>
          </cell>
          <cell r="T24">
            <v>0</v>
          </cell>
          <cell r="U24">
            <v>614</v>
          </cell>
          <cell r="V24">
            <v>614</v>
          </cell>
          <cell r="W24">
            <v>1958</v>
          </cell>
          <cell r="X24">
            <v>2572</v>
          </cell>
          <cell r="Y24">
            <v>5564</v>
          </cell>
          <cell r="AA24">
            <v>5000</v>
          </cell>
          <cell r="AB24">
            <v>7873</v>
          </cell>
          <cell r="AC24">
            <v>5564</v>
          </cell>
          <cell r="AD24">
            <v>8136</v>
          </cell>
          <cell r="AE24">
            <v>263</v>
          </cell>
          <cell r="AF24">
            <v>3.3405309284897752E-2</v>
          </cell>
        </row>
        <row r="25">
          <cell r="B25" t="str">
            <v>1.1.1.2.2.</v>
          </cell>
          <cell r="C25" t="str">
            <v>тек. ремонт</v>
          </cell>
          <cell r="D25" t="str">
            <v>тыс. руб</v>
          </cell>
          <cell r="E25">
            <v>70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 t="str">
            <v/>
          </cell>
        </row>
        <row r="26">
          <cell r="B26" t="str">
            <v>1.1.1.3.</v>
          </cell>
          <cell r="C26" t="str">
            <v>Среднее второе напряжение (20-1 кВ)</v>
          </cell>
          <cell r="D26" t="str">
            <v xml:space="preserve">тыс. руб. </v>
          </cell>
          <cell r="E26">
            <v>11657</v>
          </cell>
          <cell r="F26">
            <v>9856</v>
          </cell>
          <cell r="G26">
            <v>10419</v>
          </cell>
          <cell r="H26">
            <v>504</v>
          </cell>
          <cell r="I26">
            <v>3935</v>
          </cell>
          <cell r="J26">
            <v>4439</v>
          </cell>
          <cell r="K26">
            <v>3896</v>
          </cell>
          <cell r="L26">
            <v>8335</v>
          </cell>
          <cell r="M26">
            <v>2084</v>
          </cell>
          <cell r="N26">
            <v>22730.2</v>
          </cell>
          <cell r="O26">
            <v>24094.1</v>
          </cell>
          <cell r="P26">
            <v>25636.1</v>
          </cell>
          <cell r="Q26">
            <v>0</v>
          </cell>
          <cell r="S26">
            <v>10789</v>
          </cell>
          <cell r="T26">
            <v>504</v>
          </cell>
          <cell r="U26">
            <v>3935</v>
          </cell>
          <cell r="V26">
            <v>4439</v>
          </cell>
          <cell r="W26">
            <v>5413</v>
          </cell>
          <cell r="X26">
            <v>9852</v>
          </cell>
          <cell r="Y26">
            <v>937</v>
          </cell>
          <cell r="AA26">
            <v>2084</v>
          </cell>
          <cell r="AB26">
            <v>10419</v>
          </cell>
          <cell r="AC26">
            <v>937</v>
          </cell>
          <cell r="AD26">
            <v>10789</v>
          </cell>
          <cell r="AE26">
            <v>370</v>
          </cell>
          <cell r="AF26">
            <v>3.5512045301852382E-2</v>
          </cell>
        </row>
        <row r="27">
          <cell r="D27" t="str">
            <v>км</v>
          </cell>
          <cell r="E27">
            <v>1086.5999999999999</v>
          </cell>
          <cell r="F27">
            <v>528.6</v>
          </cell>
          <cell r="G27">
            <v>575.34999999999991</v>
          </cell>
          <cell r="H27">
            <v>34.4</v>
          </cell>
          <cell r="I27">
            <v>281.75</v>
          </cell>
          <cell r="J27">
            <v>316.14999999999998</v>
          </cell>
          <cell r="K27">
            <v>242.9</v>
          </cell>
          <cell r="L27">
            <v>559.04999999999995</v>
          </cell>
          <cell r="M27">
            <v>16.3</v>
          </cell>
          <cell r="N27">
            <v>942.3</v>
          </cell>
          <cell r="O27">
            <v>951.7</v>
          </cell>
          <cell r="P27">
            <v>1012.6</v>
          </cell>
          <cell r="S27">
            <v>583.25</v>
          </cell>
          <cell r="T27">
            <v>34.4</v>
          </cell>
          <cell r="U27">
            <v>281.75</v>
          </cell>
          <cell r="V27">
            <v>316.14999999999998</v>
          </cell>
          <cell r="W27">
            <v>241.9</v>
          </cell>
          <cell r="X27">
            <v>558.04999999999995</v>
          </cell>
          <cell r="Y27">
            <v>25.2</v>
          </cell>
          <cell r="AA27">
            <v>16.3</v>
          </cell>
          <cell r="AB27">
            <v>575.34999999999991</v>
          </cell>
          <cell r="AC27">
            <v>25.2</v>
          </cell>
          <cell r="AD27">
            <v>583.25</v>
          </cell>
          <cell r="AE27">
            <v>7.9000000000000909</v>
          </cell>
          <cell r="AF27">
            <v>1.3730772573216463E-2</v>
          </cell>
        </row>
        <row r="28">
          <cell r="B28" t="str">
            <v>1.1.1.3.1.</v>
          </cell>
          <cell r="C28" t="str">
            <v>кап. ремонт</v>
          </cell>
          <cell r="D28" t="str">
            <v>тыс. руб</v>
          </cell>
          <cell r="E28">
            <v>11419</v>
          </cell>
          <cell r="F28">
            <v>9856</v>
          </cell>
          <cell r="G28">
            <v>10419</v>
          </cell>
          <cell r="H28">
            <v>504</v>
          </cell>
          <cell r="I28">
            <v>3935</v>
          </cell>
          <cell r="J28">
            <v>4439</v>
          </cell>
          <cell r="K28">
            <v>3896</v>
          </cell>
          <cell r="L28">
            <v>8335</v>
          </cell>
          <cell r="M28">
            <v>2084</v>
          </cell>
          <cell r="N28">
            <v>22730.2</v>
          </cell>
          <cell r="O28">
            <v>24094.1</v>
          </cell>
          <cell r="P28">
            <v>25636.1</v>
          </cell>
          <cell r="S28">
            <v>10789</v>
          </cell>
          <cell r="T28">
            <v>504</v>
          </cell>
          <cell r="U28">
            <v>3935</v>
          </cell>
          <cell r="V28">
            <v>4439</v>
          </cell>
          <cell r="W28">
            <v>5413</v>
          </cell>
          <cell r="X28">
            <v>9852</v>
          </cell>
          <cell r="Y28">
            <v>937</v>
          </cell>
          <cell r="AA28">
            <v>2084</v>
          </cell>
          <cell r="AB28">
            <v>10419</v>
          </cell>
          <cell r="AC28">
            <v>937</v>
          </cell>
          <cell r="AD28">
            <v>10789</v>
          </cell>
          <cell r="AE28">
            <v>370</v>
          </cell>
          <cell r="AF28">
            <v>3.5512045301852382E-2</v>
          </cell>
        </row>
        <row r="29">
          <cell r="B29" t="str">
            <v>1.1.1.3.2.</v>
          </cell>
          <cell r="C29" t="str">
            <v>тек. ремонт</v>
          </cell>
          <cell r="D29" t="str">
            <v>тыс. руб</v>
          </cell>
          <cell r="E29">
            <v>238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 t="str">
            <v/>
          </cell>
        </row>
        <row r="30">
          <cell r="B30" t="str">
            <v>1.1.1.4.</v>
          </cell>
          <cell r="C30" t="str">
            <v>Низкое напряжение (0,4 кВ и ниже)</v>
          </cell>
          <cell r="D30" t="str">
            <v xml:space="preserve">тыс. руб. </v>
          </cell>
          <cell r="E30">
            <v>16754</v>
          </cell>
          <cell r="F30">
            <v>22890</v>
          </cell>
          <cell r="G30">
            <v>23618</v>
          </cell>
          <cell r="H30">
            <v>208</v>
          </cell>
          <cell r="I30">
            <v>7892</v>
          </cell>
          <cell r="J30">
            <v>8100</v>
          </cell>
          <cell r="K30">
            <v>11629</v>
          </cell>
          <cell r="L30">
            <v>19729</v>
          </cell>
          <cell r="M30">
            <v>3889</v>
          </cell>
          <cell r="N30">
            <v>28671.5</v>
          </cell>
          <cell r="O30">
            <v>30391.8</v>
          </cell>
          <cell r="P30">
            <v>32336.9</v>
          </cell>
          <cell r="Q30">
            <v>0</v>
          </cell>
          <cell r="S30">
            <v>22866</v>
          </cell>
          <cell r="T30">
            <v>208</v>
          </cell>
          <cell r="U30">
            <v>7892</v>
          </cell>
          <cell r="V30">
            <v>8100</v>
          </cell>
          <cell r="W30">
            <v>9288</v>
          </cell>
          <cell r="X30">
            <v>17388</v>
          </cell>
          <cell r="Y30">
            <v>5478</v>
          </cell>
          <cell r="AA30">
            <v>3889</v>
          </cell>
          <cell r="AB30">
            <v>23618</v>
          </cell>
          <cell r="AC30">
            <v>5478</v>
          </cell>
          <cell r="AD30">
            <v>22866</v>
          </cell>
          <cell r="AE30">
            <v>-752</v>
          </cell>
          <cell r="AF30">
            <v>-3.1840121940892537E-2</v>
          </cell>
        </row>
        <row r="31">
          <cell r="D31" t="str">
            <v>км</v>
          </cell>
          <cell r="E31">
            <v>542.20000000000005</v>
          </cell>
          <cell r="F31">
            <v>696.9</v>
          </cell>
          <cell r="G31">
            <v>410.1</v>
          </cell>
          <cell r="H31">
            <v>0.9</v>
          </cell>
          <cell r="I31">
            <v>162.09</v>
          </cell>
          <cell r="J31">
            <v>162.99</v>
          </cell>
          <cell r="K31">
            <v>197.1</v>
          </cell>
          <cell r="L31">
            <v>360.09000000000003</v>
          </cell>
          <cell r="M31">
            <v>50</v>
          </cell>
          <cell r="N31">
            <v>841.1</v>
          </cell>
          <cell r="O31">
            <v>849.5</v>
          </cell>
          <cell r="P31">
            <v>903.9</v>
          </cell>
          <cell r="S31">
            <v>417.01</v>
          </cell>
          <cell r="T31">
            <v>0.9</v>
          </cell>
          <cell r="U31">
            <v>162.09</v>
          </cell>
          <cell r="V31">
            <v>162.99</v>
          </cell>
          <cell r="W31">
            <v>188.82</v>
          </cell>
          <cell r="X31">
            <v>351.81</v>
          </cell>
          <cell r="Y31">
            <v>65.2</v>
          </cell>
          <cell r="AA31">
            <v>50</v>
          </cell>
          <cell r="AB31">
            <v>410.1</v>
          </cell>
          <cell r="AC31">
            <v>65.2</v>
          </cell>
          <cell r="AD31">
            <v>417.01</v>
          </cell>
          <cell r="AE31">
            <v>6.9099999999999682</v>
          </cell>
          <cell r="AF31">
            <v>1.6849548890514428E-2</v>
          </cell>
        </row>
        <row r="32">
          <cell r="B32" t="str">
            <v>1.1.1.4.1.</v>
          </cell>
          <cell r="C32" t="str">
            <v>кап. ремонт</v>
          </cell>
          <cell r="D32" t="str">
            <v>тыс. руб</v>
          </cell>
          <cell r="E32">
            <v>16254</v>
          </cell>
          <cell r="F32">
            <v>22890</v>
          </cell>
          <cell r="G32">
            <v>23618</v>
          </cell>
          <cell r="H32">
            <v>208</v>
          </cell>
          <cell r="I32">
            <v>7892</v>
          </cell>
          <cell r="J32">
            <v>8100</v>
          </cell>
          <cell r="K32">
            <v>11629</v>
          </cell>
          <cell r="L32">
            <v>19729</v>
          </cell>
          <cell r="M32">
            <v>3889</v>
          </cell>
          <cell r="N32">
            <v>28671.5</v>
          </cell>
          <cell r="O32">
            <v>30391.8</v>
          </cell>
          <cell r="P32">
            <v>32336.9</v>
          </cell>
          <cell r="S32">
            <v>22866</v>
          </cell>
          <cell r="T32">
            <v>208</v>
          </cell>
          <cell r="U32">
            <v>7892</v>
          </cell>
          <cell r="V32">
            <v>8100</v>
          </cell>
          <cell r="W32">
            <v>9288</v>
          </cell>
          <cell r="X32">
            <v>17388</v>
          </cell>
          <cell r="Y32">
            <v>5478</v>
          </cell>
          <cell r="AA32">
            <v>3889</v>
          </cell>
          <cell r="AB32">
            <v>23618</v>
          </cell>
          <cell r="AC32">
            <v>5478</v>
          </cell>
          <cell r="AD32">
            <v>22866</v>
          </cell>
          <cell r="AE32">
            <v>-752</v>
          </cell>
          <cell r="AF32">
            <v>-3.1840121940892537E-2</v>
          </cell>
        </row>
        <row r="33">
          <cell r="B33" t="str">
            <v>1.1.1.4.2.</v>
          </cell>
          <cell r="C33" t="str">
            <v>тек. ремонт</v>
          </cell>
          <cell r="D33" t="str">
            <v>тыс. руб</v>
          </cell>
          <cell r="E33">
            <v>500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 t="str">
            <v/>
          </cell>
        </row>
        <row r="34">
          <cell r="B34" t="str">
            <v>1.1.2</v>
          </cell>
          <cell r="C34" t="str">
            <v>Кабельные линии</v>
          </cell>
          <cell r="D34" t="str">
            <v>тыс. руб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 t="str">
            <v/>
          </cell>
        </row>
        <row r="35">
          <cell r="D35" t="str">
            <v>км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 t="str">
            <v/>
          </cell>
        </row>
        <row r="36">
          <cell r="B36" t="str">
            <v>1.1.2.1.</v>
          </cell>
          <cell r="C36" t="str">
            <v>Высокое напряжение (от 110 кВ)</v>
          </cell>
          <cell r="D36" t="str">
            <v xml:space="preserve">тыс. руб. 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D37" t="str">
            <v>км</v>
          </cell>
          <cell r="E37">
            <v>0</v>
          </cell>
          <cell r="F37">
            <v>0</v>
          </cell>
          <cell r="G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 t="str">
            <v/>
          </cell>
        </row>
        <row r="38">
          <cell r="B38" t="str">
            <v>1.1.2.1.1.</v>
          </cell>
          <cell r="C38" t="str">
            <v>кап. ремонт</v>
          </cell>
          <cell r="D38" t="str">
            <v>тыс. руб</v>
          </cell>
          <cell r="E38">
            <v>0</v>
          </cell>
          <cell r="F38">
            <v>0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 t="str">
            <v/>
          </cell>
        </row>
        <row r="39">
          <cell r="B39" t="str">
            <v>1.1.2.1.2.</v>
          </cell>
          <cell r="C39" t="str">
            <v>тек. ремонт</v>
          </cell>
          <cell r="D39" t="str">
            <v>тыс. руб</v>
          </cell>
          <cell r="E39">
            <v>0</v>
          </cell>
          <cell r="F39">
            <v>0</v>
          </cell>
          <cell r="G39">
            <v>0</v>
          </cell>
          <cell r="J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 t="str">
            <v/>
          </cell>
        </row>
        <row r="40">
          <cell r="B40" t="str">
            <v>1.1.2.2.</v>
          </cell>
          <cell r="C40" t="str">
            <v>Среднее первое напряжение (35 кВ)</v>
          </cell>
          <cell r="D40" t="str">
            <v xml:space="preserve">тыс. руб. 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 t="str">
            <v/>
          </cell>
        </row>
        <row r="41">
          <cell r="D41" t="str">
            <v>км</v>
          </cell>
          <cell r="E41">
            <v>0</v>
          </cell>
          <cell r="F41">
            <v>0</v>
          </cell>
          <cell r="G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1.1.2.2.1.</v>
          </cell>
          <cell r="C42" t="str">
            <v>кап. ремонт</v>
          </cell>
          <cell r="D42" t="str">
            <v>тыс. руб</v>
          </cell>
          <cell r="E42">
            <v>0</v>
          </cell>
          <cell r="F42">
            <v>0</v>
          </cell>
          <cell r="G42">
            <v>0</v>
          </cell>
          <cell r="J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 t="str">
            <v/>
          </cell>
        </row>
        <row r="43">
          <cell r="B43" t="str">
            <v>1.1.2.2.2.</v>
          </cell>
          <cell r="C43" t="str">
            <v>тек. ремонт</v>
          </cell>
          <cell r="D43" t="str">
            <v>тыс. руб</v>
          </cell>
          <cell r="E43">
            <v>0</v>
          </cell>
          <cell r="F43">
            <v>0</v>
          </cell>
          <cell r="G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 t="str">
            <v/>
          </cell>
        </row>
        <row r="44">
          <cell r="B44" t="str">
            <v>1.1.2.3.</v>
          </cell>
          <cell r="C44" t="str">
            <v>Среднее второе напряжение (20-1 кВ)</v>
          </cell>
          <cell r="D44" t="str">
            <v xml:space="preserve">тыс. руб. 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D45" t="str">
            <v>км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N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 t="str">
            <v/>
          </cell>
        </row>
        <row r="46">
          <cell r="B46" t="str">
            <v>1.1.2.3.1.</v>
          </cell>
          <cell r="C46" t="str">
            <v>кап. ремонт</v>
          </cell>
          <cell r="D46" t="str">
            <v>тыс. 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 t="str">
            <v/>
          </cell>
        </row>
        <row r="47">
          <cell r="B47" t="str">
            <v>1.1.2.3.2.</v>
          </cell>
          <cell r="C47" t="str">
            <v>тек. ремонт</v>
          </cell>
          <cell r="D47" t="str">
            <v>тыс. 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 t="str">
            <v/>
          </cell>
        </row>
        <row r="48">
          <cell r="B48" t="str">
            <v>1.1.2.4.</v>
          </cell>
          <cell r="C48" t="str">
            <v>Низкое напряжение (0,4 кВ и ниже)</v>
          </cell>
          <cell r="D48" t="str">
            <v xml:space="preserve">тыс. руб. 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 t="str">
            <v/>
          </cell>
        </row>
        <row r="49">
          <cell r="D49" t="str">
            <v>км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N49">
            <v>0</v>
          </cell>
          <cell r="O49">
            <v>0</v>
          </cell>
          <cell r="P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str">
            <v/>
          </cell>
        </row>
        <row r="50">
          <cell r="B50" t="str">
            <v>1.1.2.4.1.</v>
          </cell>
          <cell r="C50" t="str">
            <v>кап. ремонт</v>
          </cell>
          <cell r="D50" t="str">
            <v>тыс. руб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 t="str">
            <v/>
          </cell>
        </row>
        <row r="51">
          <cell r="B51" t="str">
            <v>1.1.2.4.2.</v>
          </cell>
          <cell r="C51" t="str">
            <v>тек. ремонт</v>
          </cell>
          <cell r="D51" t="str">
            <v>тыс. руб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 t="str">
            <v/>
          </cell>
        </row>
        <row r="52">
          <cell r="B52" t="str">
            <v>1.2.</v>
          </cell>
          <cell r="C52" t="str">
            <v>Оборудование и сооружения подстанций</v>
          </cell>
          <cell r="D52" t="str">
            <v xml:space="preserve">тыс. руб. </v>
          </cell>
          <cell r="E52">
            <v>21105</v>
          </cell>
          <cell r="F52">
            <v>27799</v>
          </cell>
          <cell r="G52">
            <v>29616</v>
          </cell>
          <cell r="H52">
            <v>916</v>
          </cell>
          <cell r="I52">
            <v>13260</v>
          </cell>
          <cell r="J52">
            <v>14176</v>
          </cell>
          <cell r="K52">
            <v>11288</v>
          </cell>
          <cell r="L52">
            <v>25464</v>
          </cell>
          <cell r="M52">
            <v>4152</v>
          </cell>
          <cell r="N52">
            <v>32789.800000000003</v>
          </cell>
          <cell r="O52">
            <v>34757.199999999997</v>
          </cell>
          <cell r="P52">
            <v>36981.599999999999</v>
          </cell>
          <cell r="Q52">
            <v>0</v>
          </cell>
          <cell r="S52">
            <v>30578</v>
          </cell>
          <cell r="T52">
            <v>916</v>
          </cell>
          <cell r="U52">
            <v>13260</v>
          </cell>
          <cell r="V52">
            <v>14176</v>
          </cell>
          <cell r="W52">
            <v>11099</v>
          </cell>
          <cell r="X52">
            <v>25275</v>
          </cell>
          <cell r="Y52">
            <v>5303</v>
          </cell>
          <cell r="AA52">
            <v>4152</v>
          </cell>
          <cell r="AB52">
            <v>29616</v>
          </cell>
          <cell r="AC52">
            <v>5303</v>
          </cell>
          <cell r="AD52">
            <v>30578</v>
          </cell>
          <cell r="AE52">
            <v>962</v>
          </cell>
          <cell r="AF52">
            <v>3.2482441923284713E-2</v>
          </cell>
        </row>
        <row r="53">
          <cell r="D53" t="str">
            <v>у.е</v>
          </cell>
          <cell r="E53">
            <v>5603.8</v>
          </cell>
          <cell r="F53">
            <v>2974.1</v>
          </cell>
          <cell r="G53">
            <v>2348.8000000000002</v>
          </cell>
          <cell r="H53">
            <v>9.1999999999999993</v>
          </cell>
          <cell r="I53">
            <v>628.1</v>
          </cell>
          <cell r="J53">
            <v>637.29999999999995</v>
          </cell>
          <cell r="K53">
            <v>1528.3</v>
          </cell>
          <cell r="L53">
            <v>2165.6</v>
          </cell>
          <cell r="M53">
            <v>183.2</v>
          </cell>
          <cell r="N53">
            <v>9068.9</v>
          </cell>
          <cell r="O53">
            <v>9068.9</v>
          </cell>
          <cell r="P53">
            <v>9649.2999999999993</v>
          </cell>
          <cell r="Q53">
            <v>0</v>
          </cell>
          <cell r="S53">
            <v>2406.3000000000002</v>
          </cell>
          <cell r="T53">
            <v>9.1999999999999993</v>
          </cell>
          <cell r="U53">
            <v>628.1</v>
          </cell>
          <cell r="V53">
            <v>637.29999999999995</v>
          </cell>
          <cell r="W53">
            <v>1615.7</v>
          </cell>
          <cell r="X53">
            <v>2253</v>
          </cell>
          <cell r="Y53">
            <v>153.30000000000001</v>
          </cell>
          <cell r="AA53">
            <v>183.2</v>
          </cell>
          <cell r="AB53">
            <v>2348.8000000000002</v>
          </cell>
          <cell r="AC53">
            <v>153.30000000000001</v>
          </cell>
          <cell r="AD53">
            <v>2406.3000000000002</v>
          </cell>
          <cell r="AE53">
            <v>57.5</v>
          </cell>
          <cell r="AF53">
            <v>2.4480585831062669E-2</v>
          </cell>
        </row>
        <row r="54">
          <cell r="B54" t="str">
            <v>1.2.1.</v>
          </cell>
          <cell r="C54" t="str">
            <v>Высокое напряжение (от 110 кВ)</v>
          </cell>
          <cell r="D54" t="str">
            <v xml:space="preserve">тыс. руб. </v>
          </cell>
          <cell r="E54">
            <v>7300</v>
          </cell>
          <cell r="F54">
            <v>7450</v>
          </cell>
          <cell r="G54">
            <v>8027</v>
          </cell>
          <cell r="H54">
            <v>0</v>
          </cell>
          <cell r="I54">
            <v>3738</v>
          </cell>
          <cell r="J54">
            <v>3738</v>
          </cell>
          <cell r="K54">
            <v>3976</v>
          </cell>
          <cell r="L54">
            <v>7714</v>
          </cell>
          <cell r="M54">
            <v>313</v>
          </cell>
          <cell r="N54">
            <v>9141.1</v>
          </cell>
          <cell r="O54">
            <v>9689.5</v>
          </cell>
          <cell r="P54">
            <v>10309.6</v>
          </cell>
          <cell r="Q54">
            <v>0</v>
          </cell>
          <cell r="S54">
            <v>8818</v>
          </cell>
          <cell r="T54">
            <v>0</v>
          </cell>
          <cell r="U54">
            <v>3738</v>
          </cell>
          <cell r="V54">
            <v>3738</v>
          </cell>
          <cell r="W54">
            <v>2876</v>
          </cell>
          <cell r="X54">
            <v>6614</v>
          </cell>
          <cell r="Y54">
            <v>2204</v>
          </cell>
          <cell r="AA54">
            <v>313</v>
          </cell>
          <cell r="AB54">
            <v>8027</v>
          </cell>
          <cell r="AC54">
            <v>2204</v>
          </cell>
          <cell r="AD54">
            <v>8818</v>
          </cell>
          <cell r="AE54">
            <v>791</v>
          </cell>
          <cell r="AF54">
            <v>9.8542419334745238E-2</v>
          </cell>
        </row>
        <row r="55">
          <cell r="D55" t="str">
            <v>у.е</v>
          </cell>
          <cell r="E55">
            <v>2310</v>
          </cell>
          <cell r="F55">
            <v>630</v>
          </cell>
          <cell r="G55">
            <v>525</v>
          </cell>
          <cell r="H55">
            <v>0</v>
          </cell>
          <cell r="I55">
            <v>105</v>
          </cell>
          <cell r="J55">
            <v>105</v>
          </cell>
          <cell r="K55">
            <v>315</v>
          </cell>
          <cell r="L55">
            <v>420</v>
          </cell>
          <cell r="M55">
            <v>105</v>
          </cell>
          <cell r="N55">
            <v>4305</v>
          </cell>
          <cell r="O55">
            <v>4305</v>
          </cell>
          <cell r="P55">
            <v>4580.5</v>
          </cell>
          <cell r="S55">
            <v>525</v>
          </cell>
          <cell r="T55">
            <v>0</v>
          </cell>
          <cell r="U55">
            <v>105</v>
          </cell>
          <cell r="V55">
            <v>105</v>
          </cell>
          <cell r="W55">
            <v>315</v>
          </cell>
          <cell r="X55">
            <v>420</v>
          </cell>
          <cell r="Y55">
            <v>105</v>
          </cell>
          <cell r="AA55">
            <v>105</v>
          </cell>
          <cell r="AB55">
            <v>525</v>
          </cell>
          <cell r="AC55">
            <v>105</v>
          </cell>
          <cell r="AD55">
            <v>525</v>
          </cell>
          <cell r="AE55">
            <v>0</v>
          </cell>
          <cell r="AF55">
            <v>0</v>
          </cell>
        </row>
        <row r="56">
          <cell r="B56" t="str">
            <v>1.2.1.1.</v>
          </cell>
          <cell r="C56" t="str">
            <v>кап. ремонт</v>
          </cell>
          <cell r="D56" t="str">
            <v>тыс. руб</v>
          </cell>
          <cell r="E56">
            <v>6727</v>
          </cell>
          <cell r="F56">
            <v>6576</v>
          </cell>
          <cell r="G56">
            <v>7416</v>
          </cell>
          <cell r="H56">
            <v>0</v>
          </cell>
          <cell r="I56">
            <v>3316</v>
          </cell>
          <cell r="J56">
            <v>3316</v>
          </cell>
          <cell r="K56">
            <v>3895</v>
          </cell>
          <cell r="L56">
            <v>7211</v>
          </cell>
          <cell r="M56">
            <v>205</v>
          </cell>
          <cell r="N56">
            <v>7494.2</v>
          </cell>
          <cell r="O56">
            <v>7943.8</v>
          </cell>
          <cell r="P56">
            <v>8452.2000000000007</v>
          </cell>
          <cell r="S56">
            <v>8139</v>
          </cell>
          <cell r="T56">
            <v>0</v>
          </cell>
          <cell r="U56">
            <v>3316</v>
          </cell>
          <cell r="V56">
            <v>3316</v>
          </cell>
          <cell r="W56">
            <v>2731</v>
          </cell>
          <cell r="X56">
            <v>6047</v>
          </cell>
          <cell r="Y56">
            <v>2092</v>
          </cell>
          <cell r="AA56">
            <v>205</v>
          </cell>
          <cell r="AB56">
            <v>7416</v>
          </cell>
          <cell r="AC56">
            <v>2092</v>
          </cell>
          <cell r="AD56">
            <v>8139</v>
          </cell>
          <cell r="AE56">
            <v>723</v>
          </cell>
          <cell r="AF56">
            <v>9.7491909385113262E-2</v>
          </cell>
        </row>
        <row r="57">
          <cell r="B57" t="str">
            <v>1.2.1.2.</v>
          </cell>
          <cell r="C57" t="str">
            <v>тек. ремонт</v>
          </cell>
          <cell r="D57" t="str">
            <v>тыс. руб</v>
          </cell>
          <cell r="E57">
            <v>573</v>
          </cell>
          <cell r="F57">
            <v>874</v>
          </cell>
          <cell r="G57">
            <v>611</v>
          </cell>
          <cell r="H57">
            <v>0</v>
          </cell>
          <cell r="I57">
            <v>422</v>
          </cell>
          <cell r="J57">
            <v>422</v>
          </cell>
          <cell r="K57">
            <v>81</v>
          </cell>
          <cell r="L57">
            <v>503</v>
          </cell>
          <cell r="M57">
            <v>108</v>
          </cell>
          <cell r="N57">
            <v>1646.9</v>
          </cell>
          <cell r="O57">
            <v>1745.7</v>
          </cell>
          <cell r="P57">
            <v>1857.4</v>
          </cell>
          <cell r="S57">
            <v>679</v>
          </cell>
          <cell r="T57">
            <v>0</v>
          </cell>
          <cell r="U57">
            <v>422</v>
          </cell>
          <cell r="V57">
            <v>422</v>
          </cell>
          <cell r="W57">
            <v>145</v>
          </cell>
          <cell r="X57">
            <v>567</v>
          </cell>
          <cell r="Y57">
            <v>112</v>
          </cell>
          <cell r="AA57">
            <v>108</v>
          </cell>
          <cell r="AB57">
            <v>611</v>
          </cell>
          <cell r="AC57">
            <v>112</v>
          </cell>
          <cell r="AD57">
            <v>679</v>
          </cell>
          <cell r="AE57">
            <v>68</v>
          </cell>
          <cell r="AF57">
            <v>0.11129296235679215</v>
          </cell>
        </row>
        <row r="58">
          <cell r="B58" t="str">
            <v>1.2.2.</v>
          </cell>
          <cell r="C58" t="str">
            <v>Среднее первое напряжение (35 кВ)</v>
          </cell>
          <cell r="D58" t="str">
            <v xml:space="preserve">тыс. руб. </v>
          </cell>
          <cell r="E58">
            <v>5372</v>
          </cell>
          <cell r="F58">
            <v>9208</v>
          </cell>
          <cell r="G58">
            <v>8973</v>
          </cell>
          <cell r="H58">
            <v>0</v>
          </cell>
          <cell r="I58">
            <v>3827</v>
          </cell>
          <cell r="J58">
            <v>3827</v>
          </cell>
          <cell r="K58">
            <v>5146</v>
          </cell>
          <cell r="L58">
            <v>8973</v>
          </cell>
          <cell r="M58">
            <v>0</v>
          </cell>
          <cell r="N58">
            <v>14910.300000000001</v>
          </cell>
          <cell r="O58">
            <v>15805</v>
          </cell>
          <cell r="P58">
            <v>16816.5</v>
          </cell>
          <cell r="Q58">
            <v>0</v>
          </cell>
          <cell r="S58">
            <v>9169</v>
          </cell>
          <cell r="T58">
            <v>0</v>
          </cell>
          <cell r="U58">
            <v>3827</v>
          </cell>
          <cell r="V58">
            <v>3827</v>
          </cell>
          <cell r="W58">
            <v>4724</v>
          </cell>
          <cell r="X58">
            <v>8551</v>
          </cell>
          <cell r="Y58">
            <v>618</v>
          </cell>
          <cell r="AA58">
            <v>0</v>
          </cell>
          <cell r="AB58">
            <v>8973</v>
          </cell>
          <cell r="AC58">
            <v>618</v>
          </cell>
          <cell r="AD58">
            <v>9169</v>
          </cell>
          <cell r="AE58">
            <v>196</v>
          </cell>
          <cell r="AF58">
            <v>2.1843307700880419E-2</v>
          </cell>
        </row>
        <row r="59">
          <cell r="D59" t="str">
            <v>у.е</v>
          </cell>
          <cell r="E59">
            <v>2475</v>
          </cell>
          <cell r="F59">
            <v>1500</v>
          </cell>
          <cell r="G59">
            <v>1350</v>
          </cell>
          <cell r="H59">
            <v>0</v>
          </cell>
          <cell r="I59">
            <v>300</v>
          </cell>
          <cell r="J59">
            <v>300</v>
          </cell>
          <cell r="K59">
            <v>1050</v>
          </cell>
          <cell r="L59">
            <v>1350</v>
          </cell>
          <cell r="M59">
            <v>0</v>
          </cell>
          <cell r="N59">
            <v>3975</v>
          </cell>
          <cell r="O59">
            <v>3975</v>
          </cell>
          <cell r="P59">
            <v>4229.3999999999996</v>
          </cell>
          <cell r="S59">
            <v>1350</v>
          </cell>
          <cell r="T59">
            <v>0</v>
          </cell>
          <cell r="U59">
            <v>300</v>
          </cell>
          <cell r="V59">
            <v>300</v>
          </cell>
          <cell r="W59">
            <v>1050</v>
          </cell>
          <cell r="X59">
            <v>1350</v>
          </cell>
          <cell r="Y59">
            <v>0</v>
          </cell>
          <cell r="AA59">
            <v>0</v>
          </cell>
          <cell r="AB59">
            <v>1350</v>
          </cell>
          <cell r="AC59">
            <v>0</v>
          </cell>
          <cell r="AD59">
            <v>1350</v>
          </cell>
          <cell r="AE59">
            <v>0</v>
          </cell>
          <cell r="AF59">
            <v>0</v>
          </cell>
        </row>
        <row r="60">
          <cell r="B60" t="str">
            <v>1.2.2.1.</v>
          </cell>
          <cell r="C60" t="str">
            <v>кап. ремонт</v>
          </cell>
          <cell r="D60" t="str">
            <v>тыс. руб</v>
          </cell>
          <cell r="E60">
            <v>5086</v>
          </cell>
          <cell r="F60">
            <v>8806</v>
          </cell>
          <cell r="G60">
            <v>8679</v>
          </cell>
          <cell r="H60">
            <v>0</v>
          </cell>
          <cell r="I60">
            <v>3783</v>
          </cell>
          <cell r="J60">
            <v>3783</v>
          </cell>
          <cell r="K60">
            <v>4896</v>
          </cell>
          <cell r="L60">
            <v>8679</v>
          </cell>
          <cell r="M60">
            <v>0</v>
          </cell>
          <cell r="N60">
            <v>14547.2</v>
          </cell>
          <cell r="O60">
            <v>15420.1</v>
          </cell>
          <cell r="P60">
            <v>16407</v>
          </cell>
          <cell r="S60">
            <v>8965</v>
          </cell>
          <cell r="T60">
            <v>0</v>
          </cell>
          <cell r="U60">
            <v>3783</v>
          </cell>
          <cell r="V60">
            <v>3783</v>
          </cell>
          <cell r="W60">
            <v>4632</v>
          </cell>
          <cell r="X60">
            <v>8415</v>
          </cell>
          <cell r="Y60">
            <v>550</v>
          </cell>
          <cell r="AA60">
            <v>0</v>
          </cell>
          <cell r="AB60">
            <v>8679</v>
          </cell>
          <cell r="AC60">
            <v>550</v>
          </cell>
          <cell r="AD60">
            <v>8965</v>
          </cell>
          <cell r="AE60">
            <v>286</v>
          </cell>
          <cell r="AF60">
            <v>3.2953105196451206E-2</v>
          </cell>
        </row>
        <row r="61">
          <cell r="B61" t="str">
            <v>1.2.2.2.</v>
          </cell>
          <cell r="C61" t="str">
            <v>тек. ремонт</v>
          </cell>
          <cell r="D61" t="str">
            <v>тыс. руб</v>
          </cell>
          <cell r="E61">
            <v>286</v>
          </cell>
          <cell r="F61">
            <v>402</v>
          </cell>
          <cell r="G61">
            <v>294</v>
          </cell>
          <cell r="H61">
            <v>0</v>
          </cell>
          <cell r="I61">
            <v>44</v>
          </cell>
          <cell r="J61">
            <v>44</v>
          </cell>
          <cell r="K61">
            <v>250</v>
          </cell>
          <cell r="L61">
            <v>294</v>
          </cell>
          <cell r="M61">
            <v>0</v>
          </cell>
          <cell r="N61">
            <v>363.1</v>
          </cell>
          <cell r="O61">
            <v>384.9</v>
          </cell>
          <cell r="P61">
            <v>409.5</v>
          </cell>
          <cell r="S61">
            <v>204</v>
          </cell>
          <cell r="T61">
            <v>0</v>
          </cell>
          <cell r="U61">
            <v>44</v>
          </cell>
          <cell r="V61">
            <v>44</v>
          </cell>
          <cell r="W61">
            <v>92</v>
          </cell>
          <cell r="X61">
            <v>136</v>
          </cell>
          <cell r="Y61">
            <v>68</v>
          </cell>
          <cell r="AA61">
            <v>0</v>
          </cell>
          <cell r="AB61">
            <v>294</v>
          </cell>
          <cell r="AC61">
            <v>68</v>
          </cell>
          <cell r="AD61">
            <v>204</v>
          </cell>
          <cell r="AE61">
            <v>-90</v>
          </cell>
          <cell r="AF61">
            <v>-0.30612244897959184</v>
          </cell>
        </row>
        <row r="62">
          <cell r="B62" t="str">
            <v>1.2.3.</v>
          </cell>
          <cell r="C62" t="str">
            <v>Среднее второе напряжение (20-1 кВ)</v>
          </cell>
          <cell r="D62" t="str">
            <v xml:space="preserve">тыс. руб. </v>
          </cell>
          <cell r="E62">
            <v>8433</v>
          </cell>
          <cell r="F62">
            <v>11141</v>
          </cell>
          <cell r="G62">
            <v>12616</v>
          </cell>
          <cell r="H62">
            <v>916</v>
          </cell>
          <cell r="I62">
            <v>5695</v>
          </cell>
          <cell r="J62">
            <v>6611</v>
          </cell>
          <cell r="K62">
            <v>2166</v>
          </cell>
          <cell r="L62">
            <v>8777</v>
          </cell>
          <cell r="M62">
            <v>3839</v>
          </cell>
          <cell r="N62">
            <v>8738.4</v>
          </cell>
          <cell r="O62">
            <v>9262.7000000000007</v>
          </cell>
          <cell r="P62">
            <v>9855.5</v>
          </cell>
          <cell r="Q62">
            <v>0</v>
          </cell>
          <cell r="S62">
            <v>12591</v>
          </cell>
          <cell r="T62">
            <v>916</v>
          </cell>
          <cell r="U62">
            <v>5695</v>
          </cell>
          <cell r="V62">
            <v>6611</v>
          </cell>
          <cell r="W62">
            <v>3499</v>
          </cell>
          <cell r="X62">
            <v>10110</v>
          </cell>
          <cell r="Y62">
            <v>2481</v>
          </cell>
          <cell r="AA62">
            <v>3839</v>
          </cell>
          <cell r="AB62">
            <v>12616</v>
          </cell>
          <cell r="AC62">
            <v>2481</v>
          </cell>
          <cell r="AD62">
            <v>12591</v>
          </cell>
          <cell r="AE62">
            <v>-25</v>
          </cell>
          <cell r="AF62">
            <v>-1.9816106531388711E-3</v>
          </cell>
        </row>
        <row r="63">
          <cell r="D63" t="str">
            <v>у.е</v>
          </cell>
          <cell r="E63">
            <v>818.8</v>
          </cell>
          <cell r="F63">
            <v>844.1</v>
          </cell>
          <cell r="G63">
            <v>473.8</v>
          </cell>
          <cell r="H63">
            <v>9.1999999999999993</v>
          </cell>
          <cell r="I63">
            <v>223.1</v>
          </cell>
          <cell r="J63">
            <v>232.29999999999998</v>
          </cell>
          <cell r="K63">
            <v>163.30000000000001</v>
          </cell>
          <cell r="L63">
            <v>395.6</v>
          </cell>
          <cell r="M63">
            <v>78.2</v>
          </cell>
          <cell r="N63">
            <v>788.9</v>
          </cell>
          <cell r="O63">
            <v>788.9</v>
          </cell>
          <cell r="P63">
            <v>839.4</v>
          </cell>
          <cell r="S63">
            <v>531.29999999999995</v>
          </cell>
          <cell r="T63">
            <v>9.1999999999999993</v>
          </cell>
          <cell r="U63">
            <v>223.1</v>
          </cell>
          <cell r="V63">
            <v>232.29999999999998</v>
          </cell>
          <cell r="W63">
            <v>250.7</v>
          </cell>
          <cell r="X63">
            <v>483</v>
          </cell>
          <cell r="Y63">
            <v>48.3</v>
          </cell>
          <cell r="AA63">
            <v>78.2</v>
          </cell>
          <cell r="AB63">
            <v>473.8</v>
          </cell>
          <cell r="AC63">
            <v>48.3</v>
          </cell>
          <cell r="AD63">
            <v>531.29999999999995</v>
          </cell>
          <cell r="AE63">
            <v>57.499999999999943</v>
          </cell>
          <cell r="AF63">
            <v>0.12135922330097075</v>
          </cell>
        </row>
        <row r="64">
          <cell r="B64" t="str">
            <v>1.2.3.1.</v>
          </cell>
          <cell r="C64" t="str">
            <v>кап. ремонт</v>
          </cell>
          <cell r="D64" t="str">
            <v>тыс. руб</v>
          </cell>
          <cell r="E64">
            <v>7885</v>
          </cell>
          <cell r="F64">
            <v>11141</v>
          </cell>
          <cell r="G64">
            <v>12616</v>
          </cell>
          <cell r="H64">
            <v>873</v>
          </cell>
          <cell r="I64">
            <v>5738</v>
          </cell>
          <cell r="J64">
            <v>6611</v>
          </cell>
          <cell r="K64">
            <v>2166</v>
          </cell>
          <cell r="L64">
            <v>8777</v>
          </cell>
          <cell r="M64">
            <v>3839</v>
          </cell>
          <cell r="N64">
            <v>8738.4</v>
          </cell>
          <cell r="O64">
            <v>9262.7000000000007</v>
          </cell>
          <cell r="P64">
            <v>9855.5</v>
          </cell>
          <cell r="S64">
            <v>12591</v>
          </cell>
          <cell r="T64">
            <v>873</v>
          </cell>
          <cell r="U64">
            <v>5738</v>
          </cell>
          <cell r="V64">
            <v>6611</v>
          </cell>
          <cell r="W64">
            <v>3499</v>
          </cell>
          <cell r="X64">
            <v>10110</v>
          </cell>
          <cell r="Y64">
            <v>2481</v>
          </cell>
          <cell r="AA64">
            <v>3839</v>
          </cell>
          <cell r="AB64">
            <v>12616</v>
          </cell>
          <cell r="AC64">
            <v>2481</v>
          </cell>
          <cell r="AD64">
            <v>12591</v>
          </cell>
          <cell r="AE64">
            <v>-25</v>
          </cell>
          <cell r="AF64">
            <v>-1.9816106531388711E-3</v>
          </cell>
        </row>
        <row r="65">
          <cell r="B65" t="str">
            <v>1.2.3.2.</v>
          </cell>
          <cell r="C65" t="str">
            <v>тек. ремонт</v>
          </cell>
          <cell r="D65" t="str">
            <v>тыс. руб</v>
          </cell>
          <cell r="E65">
            <v>548</v>
          </cell>
          <cell r="F65">
            <v>0</v>
          </cell>
          <cell r="G65">
            <v>0</v>
          </cell>
          <cell r="H65">
            <v>43</v>
          </cell>
          <cell r="I65">
            <v>-43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S65">
            <v>0</v>
          </cell>
          <cell r="T65">
            <v>43</v>
          </cell>
          <cell r="U65">
            <v>-43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 t="str">
            <v/>
          </cell>
        </row>
        <row r="66">
          <cell r="B66" t="str">
            <v>1.2.4.</v>
          </cell>
          <cell r="C66" t="str">
            <v>Низкое напряжение (0,4 кВ и ниже)</v>
          </cell>
          <cell r="D66" t="str">
            <v xml:space="preserve">тыс. руб. 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 t="str">
            <v/>
          </cell>
        </row>
        <row r="67">
          <cell r="D67" t="str">
            <v>у.е</v>
          </cell>
          <cell r="E67">
            <v>0</v>
          </cell>
          <cell r="F67">
            <v>0</v>
          </cell>
          <cell r="G67">
            <v>0</v>
          </cell>
          <cell r="N67">
            <v>0</v>
          </cell>
          <cell r="O67">
            <v>0</v>
          </cell>
          <cell r="P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 t="str">
            <v/>
          </cell>
        </row>
        <row r="68">
          <cell r="B68" t="str">
            <v>1.2.4.1.</v>
          </cell>
          <cell r="C68" t="str">
            <v>кап. ремонт</v>
          </cell>
          <cell r="D68" t="str">
            <v>тыс. руб</v>
          </cell>
          <cell r="E68">
            <v>0</v>
          </cell>
          <cell r="F68">
            <v>0</v>
          </cell>
          <cell r="G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 t="str">
            <v/>
          </cell>
        </row>
        <row r="69">
          <cell r="B69" t="str">
            <v>1.2.4.2.</v>
          </cell>
          <cell r="C69" t="str">
            <v>тек. ремонт</v>
          </cell>
          <cell r="D69" t="str">
            <v>тыс. руб</v>
          </cell>
          <cell r="E69">
            <v>0</v>
          </cell>
          <cell r="F69">
            <v>0</v>
          </cell>
          <cell r="G69">
            <v>0</v>
          </cell>
          <cell r="J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 t="str">
            <v/>
          </cell>
        </row>
        <row r="70">
          <cell r="B70" t="str">
            <v>1.3.</v>
          </cell>
          <cell r="C70" t="str">
            <v>Прочее электросетевое оборудование (автоматизация, связь и др.)</v>
          </cell>
          <cell r="D70" t="str">
            <v xml:space="preserve">тыс. руб. 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 t="str">
            <v/>
          </cell>
        </row>
        <row r="71">
          <cell r="D71" t="str">
            <v>у.е</v>
          </cell>
          <cell r="E71">
            <v>0</v>
          </cell>
          <cell r="F71">
            <v>0</v>
          </cell>
          <cell r="G71">
            <v>0</v>
          </cell>
          <cell r="N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 t="str">
            <v/>
          </cell>
        </row>
        <row r="72">
          <cell r="B72" t="str">
            <v>1.3.1.</v>
          </cell>
          <cell r="C72" t="str">
            <v>кап. ремонт</v>
          </cell>
          <cell r="D72" t="str">
            <v>тыс. 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 t="str">
            <v/>
          </cell>
        </row>
        <row r="73">
          <cell r="B73" t="str">
            <v>1.3.2.</v>
          </cell>
          <cell r="C73" t="str">
            <v>тек. ремонт</v>
          </cell>
          <cell r="D73" t="str">
            <v>тыс. руб</v>
          </cell>
          <cell r="E73">
            <v>0</v>
          </cell>
          <cell r="F73">
            <v>0</v>
          </cell>
          <cell r="G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 t="str">
            <v/>
          </cell>
        </row>
        <row r="74">
          <cell r="B74" t="str">
            <v>1.4.</v>
          </cell>
          <cell r="C74" t="str">
            <v>Средства учета и контроля электроэнергии</v>
          </cell>
          <cell r="D74" t="str">
            <v xml:space="preserve">тыс. руб. 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 t="str">
            <v/>
          </cell>
        </row>
        <row r="75">
          <cell r="D75" t="str">
            <v>у.е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 t="str">
            <v/>
          </cell>
        </row>
        <row r="76">
          <cell r="B76" t="str">
            <v>1.4.1.</v>
          </cell>
          <cell r="C76" t="str">
            <v>АСКУЭ</v>
          </cell>
          <cell r="D76" t="str">
            <v xml:space="preserve">тыс. руб. 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 t="str">
            <v/>
          </cell>
        </row>
        <row r="77">
          <cell r="D77" t="str">
            <v>у.е</v>
          </cell>
          <cell r="E77">
            <v>0</v>
          </cell>
          <cell r="F77">
            <v>0</v>
          </cell>
          <cell r="G77">
            <v>0</v>
          </cell>
          <cell r="N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 t="str">
            <v/>
          </cell>
        </row>
        <row r="78">
          <cell r="B78" t="str">
            <v>1.4.1.1.</v>
          </cell>
          <cell r="C78" t="str">
            <v>кап. ремонт</v>
          </cell>
          <cell r="D78" t="str">
            <v>тыс. 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 t="str">
            <v/>
          </cell>
        </row>
        <row r="79">
          <cell r="B79" t="str">
            <v>1.4.1.2.</v>
          </cell>
          <cell r="C79" t="str">
            <v>тек. ремонт</v>
          </cell>
          <cell r="D79" t="str">
            <v>тыс. 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 t="str">
            <v/>
          </cell>
        </row>
        <row r="80">
          <cell r="B80" t="str">
            <v>1.4.2.</v>
          </cell>
          <cell r="C80" t="str">
            <v>Прочие средства учета и контроля электроэнергии</v>
          </cell>
          <cell r="D80" t="str">
            <v xml:space="preserve">тыс. руб. 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D81" t="str">
            <v>у.е</v>
          </cell>
          <cell r="E81">
            <v>0</v>
          </cell>
          <cell r="F81">
            <v>0</v>
          </cell>
          <cell r="N81">
            <v>0</v>
          </cell>
          <cell r="O81">
            <v>0</v>
          </cell>
          <cell r="P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/>
          </cell>
        </row>
        <row r="82">
          <cell r="B82" t="str">
            <v>1.4.2.1.</v>
          </cell>
          <cell r="C82" t="str">
            <v>кап. ремонт</v>
          </cell>
          <cell r="D82" t="str">
            <v xml:space="preserve">тыс. руб. 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 t="str">
            <v/>
          </cell>
        </row>
        <row r="83">
          <cell r="B83" t="str">
            <v>1.4.2.2.</v>
          </cell>
          <cell r="C83" t="str">
            <v>тек. ремонт</v>
          </cell>
          <cell r="D83" t="str">
            <v xml:space="preserve">тыс. руб. 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 t="str">
            <v/>
          </cell>
        </row>
        <row r="84">
          <cell r="B84" t="str">
            <v>1.5.</v>
          </cell>
          <cell r="C84" t="str">
            <v>Здания</v>
          </cell>
          <cell r="D84" t="str">
            <v xml:space="preserve">тыс. руб. </v>
          </cell>
          <cell r="E84">
            <v>3603</v>
          </cell>
          <cell r="F84">
            <v>6558</v>
          </cell>
          <cell r="G84">
            <v>8959</v>
          </cell>
          <cell r="H84">
            <v>125</v>
          </cell>
          <cell r="I84">
            <v>3698</v>
          </cell>
          <cell r="J84">
            <v>3823</v>
          </cell>
          <cell r="K84">
            <v>5000</v>
          </cell>
          <cell r="L84">
            <v>8823</v>
          </cell>
          <cell r="M84">
            <v>136</v>
          </cell>
          <cell r="N84">
            <v>4907.3999999999996</v>
          </cell>
          <cell r="O84">
            <v>5201.8999999999996</v>
          </cell>
          <cell r="P84">
            <v>5534.8</v>
          </cell>
          <cell r="Q84">
            <v>0</v>
          </cell>
          <cell r="S84">
            <v>9472</v>
          </cell>
          <cell r="T84">
            <v>125</v>
          </cell>
          <cell r="U84">
            <v>3698</v>
          </cell>
          <cell r="V84">
            <v>3823</v>
          </cell>
          <cell r="W84">
            <v>4057</v>
          </cell>
          <cell r="X84">
            <v>7880</v>
          </cell>
          <cell r="Y84">
            <v>1592</v>
          </cell>
          <cell r="AA84">
            <v>136</v>
          </cell>
          <cell r="AB84">
            <v>8959</v>
          </cell>
          <cell r="AC84">
            <v>1592</v>
          </cell>
          <cell r="AD84">
            <v>9472</v>
          </cell>
          <cell r="AE84">
            <v>513</v>
          </cell>
          <cell r="AF84">
            <v>5.7260855006139075E-2</v>
          </cell>
        </row>
        <row r="85">
          <cell r="B85" t="str">
            <v>1.5.1.</v>
          </cell>
          <cell r="C85" t="str">
            <v>кап. ремонт</v>
          </cell>
          <cell r="D85" t="str">
            <v>тыс. руб</v>
          </cell>
          <cell r="E85">
            <v>3421</v>
          </cell>
          <cell r="F85">
            <v>6200</v>
          </cell>
          <cell r="G85">
            <v>7739</v>
          </cell>
          <cell r="H85">
            <v>82</v>
          </cell>
          <cell r="I85">
            <v>3391</v>
          </cell>
          <cell r="J85">
            <v>3473</v>
          </cell>
          <cell r="K85">
            <v>4266</v>
          </cell>
          <cell r="L85">
            <v>7739</v>
          </cell>
          <cell r="M85">
            <v>0</v>
          </cell>
          <cell r="N85">
            <v>2769.3</v>
          </cell>
          <cell r="O85">
            <v>2935.5</v>
          </cell>
          <cell r="P85">
            <v>3123.4</v>
          </cell>
          <cell r="S85">
            <v>8366</v>
          </cell>
          <cell r="T85">
            <v>82</v>
          </cell>
          <cell r="U85">
            <v>3391</v>
          </cell>
          <cell r="V85">
            <v>3473</v>
          </cell>
          <cell r="W85">
            <v>3507</v>
          </cell>
          <cell r="X85">
            <v>6980</v>
          </cell>
          <cell r="Y85">
            <v>1386</v>
          </cell>
          <cell r="AA85">
            <v>0</v>
          </cell>
          <cell r="AB85">
            <v>7739</v>
          </cell>
          <cell r="AC85">
            <v>1386</v>
          </cell>
          <cell r="AD85">
            <v>8366</v>
          </cell>
          <cell r="AE85">
            <v>627</v>
          </cell>
          <cell r="AF85">
            <v>8.1018219408192274E-2</v>
          </cell>
        </row>
        <row r="86">
          <cell r="B86" t="str">
            <v>1.5.2.</v>
          </cell>
          <cell r="C86" t="str">
            <v>тек. ремонт</v>
          </cell>
          <cell r="D86" t="str">
            <v>тыс. руб</v>
          </cell>
          <cell r="E86">
            <v>182</v>
          </cell>
          <cell r="F86">
            <v>358</v>
          </cell>
          <cell r="G86">
            <v>1220</v>
          </cell>
          <cell r="H86">
            <v>43</v>
          </cell>
          <cell r="I86">
            <v>307</v>
          </cell>
          <cell r="J86">
            <v>350</v>
          </cell>
          <cell r="K86">
            <v>734</v>
          </cell>
          <cell r="L86">
            <v>1084</v>
          </cell>
          <cell r="M86">
            <v>136</v>
          </cell>
          <cell r="N86">
            <v>2138.1</v>
          </cell>
          <cell r="O86">
            <v>2266.4</v>
          </cell>
          <cell r="P86">
            <v>2411.4</v>
          </cell>
          <cell r="S86">
            <v>1106</v>
          </cell>
          <cell r="T86">
            <v>43</v>
          </cell>
          <cell r="U86">
            <v>307</v>
          </cell>
          <cell r="V86">
            <v>350</v>
          </cell>
          <cell r="W86">
            <v>550</v>
          </cell>
          <cell r="X86">
            <v>900</v>
          </cell>
          <cell r="Y86">
            <v>206</v>
          </cell>
          <cell r="AA86">
            <v>136</v>
          </cell>
          <cell r="AB86">
            <v>1220</v>
          </cell>
          <cell r="AC86">
            <v>206</v>
          </cell>
          <cell r="AD86">
            <v>1106</v>
          </cell>
          <cell r="AE86">
            <v>-114</v>
          </cell>
          <cell r="AF86">
            <v>-9.3442622950819676E-2</v>
          </cell>
        </row>
        <row r="87">
          <cell r="B87" t="str">
            <v>1.6.</v>
          </cell>
          <cell r="C87" t="str">
            <v>Прочие объекты</v>
          </cell>
          <cell r="D87" t="str">
            <v>тыс. руб</v>
          </cell>
          <cell r="E87">
            <v>2189</v>
          </cell>
          <cell r="F87">
            <v>1969</v>
          </cell>
          <cell r="G87">
            <v>2471</v>
          </cell>
          <cell r="H87">
            <v>151</v>
          </cell>
          <cell r="I87">
            <v>1201</v>
          </cell>
          <cell r="J87">
            <v>1352</v>
          </cell>
          <cell r="K87">
            <v>627</v>
          </cell>
          <cell r="L87">
            <v>1979</v>
          </cell>
          <cell r="M87">
            <v>492</v>
          </cell>
          <cell r="N87">
            <v>13531.5</v>
          </cell>
          <cell r="O87">
            <v>14876.900000000001</v>
          </cell>
          <cell r="P87">
            <v>15829</v>
          </cell>
          <cell r="Q87">
            <v>0</v>
          </cell>
          <cell r="S87">
            <v>4185</v>
          </cell>
          <cell r="T87">
            <v>151</v>
          </cell>
          <cell r="U87">
            <v>1201</v>
          </cell>
          <cell r="V87">
            <v>1352</v>
          </cell>
          <cell r="W87">
            <v>821</v>
          </cell>
          <cell r="X87">
            <v>2173</v>
          </cell>
          <cell r="Y87">
            <v>2012</v>
          </cell>
          <cell r="AA87">
            <v>492</v>
          </cell>
          <cell r="AB87">
            <v>2471</v>
          </cell>
          <cell r="AC87">
            <v>2012</v>
          </cell>
          <cell r="AD87">
            <v>4185</v>
          </cell>
          <cell r="AE87">
            <v>1714</v>
          </cell>
          <cell r="AF87">
            <v>0.69364629704573044</v>
          </cell>
        </row>
        <row r="88">
          <cell r="B88" t="str">
            <v>1.6.1.</v>
          </cell>
          <cell r="C88" t="str">
            <v>кап. ремонт</v>
          </cell>
          <cell r="D88" t="str">
            <v>тыс. руб</v>
          </cell>
          <cell r="E88">
            <v>565</v>
          </cell>
          <cell r="F88">
            <v>418</v>
          </cell>
          <cell r="G88">
            <v>750</v>
          </cell>
          <cell r="H88">
            <v>0</v>
          </cell>
          <cell r="I88">
            <v>381</v>
          </cell>
          <cell r="J88">
            <v>381</v>
          </cell>
          <cell r="K88">
            <v>300</v>
          </cell>
          <cell r="L88">
            <v>681</v>
          </cell>
          <cell r="M88">
            <v>69</v>
          </cell>
          <cell r="N88">
            <v>9514.7999999999993</v>
          </cell>
          <cell r="O88">
            <v>10619.1</v>
          </cell>
          <cell r="P88">
            <v>11298.7</v>
          </cell>
          <cell r="S88">
            <v>962</v>
          </cell>
          <cell r="T88">
            <v>0</v>
          </cell>
          <cell r="U88">
            <v>381</v>
          </cell>
          <cell r="V88">
            <v>381</v>
          </cell>
          <cell r="W88">
            <v>362</v>
          </cell>
          <cell r="X88">
            <v>743</v>
          </cell>
          <cell r="Y88">
            <v>219</v>
          </cell>
          <cell r="AA88">
            <v>69</v>
          </cell>
          <cell r="AB88">
            <v>750</v>
          </cell>
          <cell r="AC88">
            <v>219</v>
          </cell>
          <cell r="AD88">
            <v>962</v>
          </cell>
          <cell r="AE88">
            <v>212</v>
          </cell>
          <cell r="AF88">
            <v>0.28266666666666668</v>
          </cell>
        </row>
        <row r="89">
          <cell r="B89" t="str">
            <v>1.6.2.</v>
          </cell>
          <cell r="C89" t="str">
            <v>тек. ремонт</v>
          </cell>
          <cell r="D89" t="str">
            <v>тыс. руб</v>
          </cell>
          <cell r="E89">
            <v>1624</v>
          </cell>
          <cell r="F89">
            <v>1551</v>
          </cell>
          <cell r="G89">
            <v>1721</v>
          </cell>
          <cell r="H89">
            <v>151</v>
          </cell>
          <cell r="I89">
            <v>820</v>
          </cell>
          <cell r="J89">
            <v>971</v>
          </cell>
          <cell r="K89">
            <v>327</v>
          </cell>
          <cell r="L89">
            <v>1298</v>
          </cell>
          <cell r="M89">
            <v>423</v>
          </cell>
          <cell r="N89">
            <v>4016.7</v>
          </cell>
          <cell r="O89">
            <v>4257.8</v>
          </cell>
          <cell r="P89">
            <v>4530.3</v>
          </cell>
          <cell r="S89">
            <v>3223</v>
          </cell>
          <cell r="T89">
            <v>151</v>
          </cell>
          <cell r="U89">
            <v>820</v>
          </cell>
          <cell r="V89">
            <v>971</v>
          </cell>
          <cell r="W89">
            <v>459</v>
          </cell>
          <cell r="X89">
            <v>1430</v>
          </cell>
          <cell r="Y89">
            <v>1793</v>
          </cell>
          <cell r="AA89">
            <v>423</v>
          </cell>
          <cell r="AB89">
            <v>1721</v>
          </cell>
          <cell r="AC89">
            <v>1793</v>
          </cell>
          <cell r="AD89">
            <v>3223</v>
          </cell>
          <cell r="AE89">
            <v>1502</v>
          </cell>
          <cell r="AF89">
            <v>0.87274840209180704</v>
          </cell>
        </row>
        <row r="90">
          <cell r="B90" t="str">
            <v>2.</v>
          </cell>
          <cell r="C90" t="str">
            <v>Другие энергетические объекты - всего</v>
          </cell>
          <cell r="D90" t="str">
            <v xml:space="preserve"> тыс 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 t="str">
            <v/>
          </cell>
        </row>
        <row r="91">
          <cell r="B91" t="str">
            <v>2.1.</v>
          </cell>
          <cell r="C91" t="str">
            <v>кап. ремонт</v>
          </cell>
          <cell r="D91" t="str">
            <v>тыс. руб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 t="str">
            <v/>
          </cell>
        </row>
        <row r="92">
          <cell r="B92" t="str">
            <v>2.2.</v>
          </cell>
          <cell r="C92" t="str">
            <v>тек. ремонт</v>
          </cell>
          <cell r="D92" t="str">
            <v>тыс. руб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 t="str">
            <v/>
          </cell>
        </row>
        <row r="93">
          <cell r="B93" t="str">
            <v>3.</v>
          </cell>
          <cell r="C93" t="str">
            <v>Административные объекты</v>
          </cell>
          <cell r="D93" t="str">
            <v xml:space="preserve"> тыс 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 t="str">
            <v/>
          </cell>
        </row>
        <row r="94">
          <cell r="B94" t="str">
            <v>3.1.</v>
          </cell>
          <cell r="C94" t="str">
            <v>кап. ремонт</v>
          </cell>
          <cell r="D94" t="str">
            <v>тыс. руб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 t="str">
            <v/>
          </cell>
        </row>
        <row r="95">
          <cell r="B95" t="str">
            <v>3.2.</v>
          </cell>
          <cell r="C95" t="str">
            <v>тек. ремонт</v>
          </cell>
          <cell r="D95" t="str">
            <v>тыс. руб</v>
          </cell>
          <cell r="E95">
            <v>0</v>
          </cell>
          <cell r="F95">
            <v>0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 t="str">
            <v/>
          </cell>
        </row>
        <row r="96">
          <cell r="B96" t="str">
            <v>4.</v>
          </cell>
          <cell r="C96" t="str">
            <v>Объекты непроизводственной сферы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 t="str">
            <v>4.1.</v>
          </cell>
          <cell r="C97" t="str">
            <v>кап. ремонт</v>
          </cell>
          <cell r="D97" t="str">
            <v>тыс. 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 t="str">
            <v/>
          </cell>
        </row>
        <row r="98">
          <cell r="B98" t="str">
            <v>4.2.</v>
          </cell>
          <cell r="C98" t="str">
            <v>тек. ремонт</v>
          </cell>
          <cell r="D98" t="str">
            <v>тыс. 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 t="str">
            <v>II</v>
          </cell>
          <cell r="C99" t="str">
            <v>ВСЕГО ремонт арендуемого имущества</v>
          </cell>
          <cell r="D99" t="str">
            <v>тыс. 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 t="str">
            <v>1а.</v>
          </cell>
          <cell r="C100" t="str">
            <v>капитальный ремонт</v>
          </cell>
          <cell r="D100" t="str">
            <v xml:space="preserve">тыс. руб. 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 t="str">
            <v>1б.</v>
          </cell>
          <cell r="C101" t="str">
            <v>текущий ремонт</v>
          </cell>
          <cell r="D101" t="str">
            <v xml:space="preserve">тыс. руб. 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 t="str">
            <v/>
          </cell>
        </row>
        <row r="102">
          <cell r="B102" t="str">
            <v>1</v>
          </cell>
          <cell r="C102" t="str">
            <v>Арендодатель 1</v>
          </cell>
          <cell r="D102" t="str">
            <v>тыс. 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 t="str">
            <v/>
          </cell>
        </row>
        <row r="103">
          <cell r="B103" t="str">
            <v>2.</v>
          </cell>
          <cell r="C103" t="str">
            <v>Арендодатель 2</v>
          </cell>
          <cell r="D103" t="str">
            <v>тыс. 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 t="str">
            <v/>
          </cell>
        </row>
        <row r="104">
          <cell r="B104" t="str">
            <v>3.</v>
          </cell>
          <cell r="C104" t="str">
            <v>Арендодатель 3</v>
          </cell>
          <cell r="D104" t="str">
            <v>тыс. 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 t="str">
            <v/>
          </cell>
        </row>
        <row r="105">
          <cell r="B105" t="str">
            <v>4.</v>
          </cell>
          <cell r="C105" t="str">
            <v>Арендодатель 4</v>
          </cell>
          <cell r="D105" t="str">
            <v>тыс. 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 t="str">
            <v/>
          </cell>
        </row>
        <row r="106">
          <cell r="B106" t="str">
            <v>5.</v>
          </cell>
          <cell r="C106" t="str">
            <v>Арендодатель 5</v>
          </cell>
          <cell r="D106" t="str">
            <v>тыс. 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 t="str">
            <v/>
          </cell>
        </row>
        <row r="107">
          <cell r="B107" t="str">
            <v>6.</v>
          </cell>
          <cell r="C107" t="str">
            <v>Прочие арендодатели</v>
          </cell>
          <cell r="D107" t="str">
            <v>тыс. руб</v>
          </cell>
          <cell r="E107">
            <v>0</v>
          </cell>
          <cell r="F107">
            <v>0</v>
          </cell>
          <cell r="G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 t="str">
            <v/>
          </cell>
        </row>
        <row r="108">
          <cell r="B108" t="str">
            <v>III</v>
          </cell>
          <cell r="C108" t="str">
            <v>ВСЕГО ремонт</v>
          </cell>
          <cell r="D108" t="str">
            <v>тыс. руб</v>
          </cell>
          <cell r="E108">
            <v>58157</v>
          </cell>
          <cell r="F108">
            <v>75918</v>
          </cell>
          <cell r="G108">
            <v>96004</v>
          </cell>
          <cell r="H108">
            <v>1904</v>
          </cell>
          <cell r="I108">
            <v>34272</v>
          </cell>
          <cell r="J108">
            <v>36176</v>
          </cell>
          <cell r="K108">
            <v>44075</v>
          </cell>
          <cell r="L108">
            <v>80251</v>
          </cell>
          <cell r="M108">
            <v>15753</v>
          </cell>
          <cell r="N108">
            <v>106822.29999999999</v>
          </cell>
          <cell r="O108">
            <v>113765.29999999999</v>
          </cell>
          <cell r="P108">
            <v>121046.2</v>
          </cell>
          <cell r="Q108">
            <v>0</v>
          </cell>
          <cell r="S108">
            <v>95966</v>
          </cell>
          <cell r="T108">
            <v>1904</v>
          </cell>
          <cell r="U108">
            <v>34272</v>
          </cell>
          <cell r="V108">
            <v>36176</v>
          </cell>
          <cell r="W108">
            <v>38904</v>
          </cell>
          <cell r="X108">
            <v>75080</v>
          </cell>
          <cell r="Y108">
            <v>20886</v>
          </cell>
          <cell r="AA108">
            <v>15753</v>
          </cell>
          <cell r="AB108">
            <v>96004</v>
          </cell>
          <cell r="AC108">
            <v>20886</v>
          </cell>
          <cell r="AD108">
            <v>95966</v>
          </cell>
          <cell r="AE108">
            <v>-38</v>
          </cell>
          <cell r="AF108">
            <v>-3.9581684096495979E-4</v>
          </cell>
        </row>
        <row r="109">
          <cell r="C109" t="str">
            <v>в т.ч. по ремонту собственного имущества:</v>
          </cell>
        </row>
        <row r="110">
          <cell r="B110">
            <v>1</v>
          </cell>
          <cell r="C110" t="str">
            <v>капитальный ремонт</v>
          </cell>
          <cell r="D110" t="str">
            <v xml:space="preserve">тыс. руб. </v>
          </cell>
          <cell r="E110">
            <v>54010</v>
          </cell>
          <cell r="F110">
            <v>72733</v>
          </cell>
          <cell r="G110">
            <v>92158</v>
          </cell>
          <cell r="H110">
            <v>1667</v>
          </cell>
          <cell r="I110">
            <v>32722</v>
          </cell>
          <cell r="J110">
            <v>34389</v>
          </cell>
          <cell r="K110">
            <v>42683</v>
          </cell>
          <cell r="L110">
            <v>77072</v>
          </cell>
          <cell r="M110">
            <v>15086</v>
          </cell>
          <cell r="N110">
            <v>98657.5</v>
          </cell>
          <cell r="O110">
            <v>105110.50000000001</v>
          </cell>
          <cell r="P110">
            <v>111837.59999999999</v>
          </cell>
          <cell r="Q110">
            <v>0</v>
          </cell>
          <cell r="S110">
            <v>90754</v>
          </cell>
          <cell r="T110">
            <v>1667</v>
          </cell>
          <cell r="U110">
            <v>32722</v>
          </cell>
          <cell r="V110">
            <v>34389</v>
          </cell>
          <cell r="W110">
            <v>37658</v>
          </cell>
          <cell r="X110">
            <v>72047</v>
          </cell>
          <cell r="Y110">
            <v>18707</v>
          </cell>
          <cell r="AA110">
            <v>15086</v>
          </cell>
          <cell r="AB110">
            <v>92158</v>
          </cell>
          <cell r="AC110">
            <v>18707</v>
          </cell>
          <cell r="AD110">
            <v>90754</v>
          </cell>
          <cell r="AE110">
            <v>-1404</v>
          </cell>
          <cell r="AF110">
            <v>-1.5234705614271144E-2</v>
          </cell>
        </row>
        <row r="111">
          <cell r="B111" t="str">
            <v>1.1.</v>
          </cell>
          <cell r="C111" t="str">
            <v xml:space="preserve">   справочно: хозспособ</v>
          </cell>
          <cell r="D111" t="str">
            <v>тыс. руб</v>
          </cell>
          <cell r="E111">
            <v>47588</v>
          </cell>
          <cell r="F111">
            <v>60087</v>
          </cell>
          <cell r="G111">
            <v>64682</v>
          </cell>
          <cell r="H111">
            <v>1667</v>
          </cell>
          <cell r="I111">
            <v>25653</v>
          </cell>
          <cell r="J111">
            <v>27320</v>
          </cell>
          <cell r="K111">
            <v>29868</v>
          </cell>
          <cell r="L111">
            <v>57188</v>
          </cell>
          <cell r="M111">
            <v>7494</v>
          </cell>
          <cell r="N111">
            <v>0</v>
          </cell>
          <cell r="O111">
            <v>0</v>
          </cell>
          <cell r="P111">
            <v>0</v>
          </cell>
          <cell r="S111">
            <v>64817</v>
          </cell>
          <cell r="T111">
            <v>1667</v>
          </cell>
          <cell r="U111">
            <v>25653</v>
          </cell>
          <cell r="V111">
            <v>27320</v>
          </cell>
          <cell r="W111">
            <v>26111</v>
          </cell>
          <cell r="X111">
            <v>53431</v>
          </cell>
          <cell r="Y111">
            <v>11386</v>
          </cell>
          <cell r="AA111">
            <v>7494</v>
          </cell>
          <cell r="AB111">
            <v>64682</v>
          </cell>
          <cell r="AC111">
            <v>11386</v>
          </cell>
          <cell r="AD111">
            <v>64817</v>
          </cell>
          <cell r="AE111">
            <v>135</v>
          </cell>
          <cell r="AF111">
            <v>2.0871339785411705E-3</v>
          </cell>
        </row>
        <row r="112">
          <cell r="B112" t="str">
            <v>1.2.</v>
          </cell>
          <cell r="C112" t="str">
            <v xml:space="preserve">                      подрядный способ</v>
          </cell>
          <cell r="D112" t="str">
            <v>тыс. руб</v>
          </cell>
          <cell r="E112">
            <v>6422</v>
          </cell>
          <cell r="F112">
            <v>12646</v>
          </cell>
          <cell r="G112">
            <v>27476</v>
          </cell>
          <cell r="H112">
            <v>0</v>
          </cell>
          <cell r="I112">
            <v>7069</v>
          </cell>
          <cell r="J112">
            <v>7069</v>
          </cell>
          <cell r="K112">
            <v>12815</v>
          </cell>
          <cell r="L112">
            <v>19884</v>
          </cell>
          <cell r="M112">
            <v>7592</v>
          </cell>
          <cell r="N112">
            <v>98657.5</v>
          </cell>
          <cell r="O112">
            <v>105110.50000000001</v>
          </cell>
          <cell r="P112">
            <v>111837.59999999999</v>
          </cell>
          <cell r="Q112">
            <v>0</v>
          </cell>
          <cell r="S112">
            <v>25937</v>
          </cell>
          <cell r="T112">
            <v>0</v>
          </cell>
          <cell r="U112">
            <v>7069</v>
          </cell>
          <cell r="V112">
            <v>7069</v>
          </cell>
          <cell r="W112">
            <v>11547</v>
          </cell>
          <cell r="X112">
            <v>18616</v>
          </cell>
          <cell r="Y112">
            <v>7321</v>
          </cell>
          <cell r="AA112">
            <v>7592</v>
          </cell>
          <cell r="AB112">
            <v>27476</v>
          </cell>
          <cell r="AC112">
            <v>7321</v>
          </cell>
          <cell r="AD112">
            <v>25937</v>
          </cell>
          <cell r="AE112">
            <v>-1539</v>
          </cell>
          <cell r="AF112">
            <v>-5.6012520017469793E-2</v>
          </cell>
        </row>
        <row r="113">
          <cell r="B113">
            <v>2</v>
          </cell>
          <cell r="C113" t="str">
            <v>текущий ремонт</v>
          </cell>
          <cell r="D113" t="str">
            <v xml:space="preserve">тыс. руб. </v>
          </cell>
          <cell r="E113">
            <v>4147</v>
          </cell>
          <cell r="F113">
            <v>3185</v>
          </cell>
          <cell r="G113">
            <v>3846</v>
          </cell>
          <cell r="H113">
            <v>237</v>
          </cell>
          <cell r="I113">
            <v>1550</v>
          </cell>
          <cell r="J113">
            <v>1787</v>
          </cell>
          <cell r="K113">
            <v>1392</v>
          </cell>
          <cell r="L113">
            <v>3179</v>
          </cell>
          <cell r="M113">
            <v>667</v>
          </cell>
          <cell r="N113">
            <v>8164.8</v>
          </cell>
          <cell r="O113">
            <v>8654.7999999999993</v>
          </cell>
          <cell r="P113">
            <v>9208.6</v>
          </cell>
          <cell r="Q113">
            <v>0</v>
          </cell>
          <cell r="S113">
            <v>5212</v>
          </cell>
          <cell r="T113">
            <v>237</v>
          </cell>
          <cell r="U113">
            <v>1550</v>
          </cell>
          <cell r="V113">
            <v>1787</v>
          </cell>
          <cell r="W113">
            <v>1246</v>
          </cell>
          <cell r="X113">
            <v>3033</v>
          </cell>
          <cell r="Y113">
            <v>2179</v>
          </cell>
          <cell r="AA113">
            <v>667</v>
          </cell>
          <cell r="AB113">
            <v>3846</v>
          </cell>
          <cell r="AC113">
            <v>2179</v>
          </cell>
          <cell r="AD113">
            <v>5212</v>
          </cell>
          <cell r="AE113">
            <v>1366</v>
          </cell>
          <cell r="AF113">
            <v>0.35517420696827873</v>
          </cell>
        </row>
        <row r="114">
          <cell r="B114" t="str">
            <v>2.1.</v>
          </cell>
          <cell r="C114" t="str">
            <v xml:space="preserve">   справочно: хозспособ</v>
          </cell>
          <cell r="D114" t="str">
            <v>тыс. руб</v>
          </cell>
          <cell r="E114">
            <v>0</v>
          </cell>
          <cell r="F114">
            <v>3185</v>
          </cell>
          <cell r="G114">
            <v>3615</v>
          </cell>
          <cell r="H114">
            <v>237</v>
          </cell>
          <cell r="I114">
            <v>1319</v>
          </cell>
          <cell r="J114">
            <v>1556</v>
          </cell>
          <cell r="K114">
            <v>1591</v>
          </cell>
          <cell r="L114">
            <v>3147</v>
          </cell>
          <cell r="M114">
            <v>468</v>
          </cell>
          <cell r="N114">
            <v>0</v>
          </cell>
          <cell r="O114">
            <v>0</v>
          </cell>
          <cell r="P114">
            <v>0</v>
          </cell>
          <cell r="S114">
            <v>4077</v>
          </cell>
          <cell r="T114">
            <v>237</v>
          </cell>
          <cell r="U114">
            <v>1319</v>
          </cell>
          <cell r="V114">
            <v>1556</v>
          </cell>
          <cell r="W114">
            <v>1146</v>
          </cell>
          <cell r="X114">
            <v>2702</v>
          </cell>
          <cell r="Y114">
            <v>1375</v>
          </cell>
          <cell r="AA114">
            <v>468</v>
          </cell>
          <cell r="AB114">
            <v>3615</v>
          </cell>
          <cell r="AC114">
            <v>1375</v>
          </cell>
          <cell r="AD114">
            <v>4077</v>
          </cell>
          <cell r="AE114">
            <v>462</v>
          </cell>
          <cell r="AF114">
            <v>0.12780082987551866</v>
          </cell>
        </row>
        <row r="115">
          <cell r="B115" t="str">
            <v>2.2.</v>
          </cell>
          <cell r="C115" t="str">
            <v xml:space="preserve">                      подрядный способ</v>
          </cell>
          <cell r="D115" t="str">
            <v>тыс.руб.</v>
          </cell>
          <cell r="E115">
            <v>4147</v>
          </cell>
          <cell r="F115">
            <v>0</v>
          </cell>
          <cell r="G115">
            <v>231</v>
          </cell>
          <cell r="H115">
            <v>0</v>
          </cell>
          <cell r="I115">
            <v>231</v>
          </cell>
          <cell r="J115">
            <v>231</v>
          </cell>
          <cell r="K115">
            <v>-199</v>
          </cell>
          <cell r="L115">
            <v>32</v>
          </cell>
          <cell r="M115">
            <v>199</v>
          </cell>
          <cell r="N115">
            <v>8164.8</v>
          </cell>
          <cell r="O115">
            <v>8654.7999999999993</v>
          </cell>
          <cell r="P115">
            <v>9208.6</v>
          </cell>
          <cell r="Q115">
            <v>0</v>
          </cell>
          <cell r="S115">
            <v>1135</v>
          </cell>
          <cell r="T115">
            <v>0</v>
          </cell>
          <cell r="U115">
            <v>231</v>
          </cell>
          <cell r="V115">
            <v>231</v>
          </cell>
          <cell r="W115">
            <v>100</v>
          </cell>
          <cell r="X115">
            <v>331</v>
          </cell>
          <cell r="Y115">
            <v>804</v>
          </cell>
          <cell r="AA115">
            <v>199</v>
          </cell>
          <cell r="AB115">
            <v>231</v>
          </cell>
          <cell r="AC115">
            <v>804</v>
          </cell>
          <cell r="AD115">
            <v>1135</v>
          </cell>
          <cell r="AE115">
            <v>904</v>
          </cell>
          <cell r="AF115">
            <v>3.9134199134199132</v>
          </cell>
        </row>
        <row r="117">
          <cell r="B117" t="str">
            <v>Показатели не вошедшие в формат бизнес-плана, 
но необходимые для формирования БП</v>
          </cell>
        </row>
        <row r="118">
          <cell r="B118" t="str">
            <v>№ п/п</v>
          </cell>
          <cell r="C118" t="str">
            <v>Дополнительный показатель</v>
          </cell>
          <cell r="D118" t="str">
            <v>Единицы измерения</v>
          </cell>
        </row>
        <row r="120">
          <cell r="B120">
            <v>1</v>
          </cell>
          <cell r="C120">
            <v>2</v>
          </cell>
          <cell r="D120">
            <v>3</v>
          </cell>
        </row>
        <row r="121">
          <cell r="B121">
            <v>1</v>
          </cell>
        </row>
        <row r="122">
          <cell r="B122">
            <v>2</v>
          </cell>
        </row>
        <row r="123">
          <cell r="B123">
            <v>3</v>
          </cell>
        </row>
        <row r="124">
          <cell r="B124">
            <v>4</v>
          </cell>
        </row>
        <row r="125">
          <cell r="B125">
            <v>5</v>
          </cell>
        </row>
        <row r="126">
          <cell r="B126">
            <v>6</v>
          </cell>
        </row>
        <row r="127">
          <cell r="B127">
            <v>7</v>
          </cell>
        </row>
        <row r="128">
          <cell r="B128">
            <v>8</v>
          </cell>
        </row>
        <row r="129">
          <cell r="B129">
            <v>9</v>
          </cell>
        </row>
        <row r="130">
          <cell r="B130">
            <v>10</v>
          </cell>
        </row>
        <row r="131">
          <cell r="B131">
            <v>11</v>
          </cell>
        </row>
        <row r="132">
          <cell r="B132">
            <v>12</v>
          </cell>
        </row>
        <row r="133">
          <cell r="B133">
            <v>13</v>
          </cell>
        </row>
        <row r="134">
          <cell r="B134">
            <v>14</v>
          </cell>
        </row>
        <row r="135">
          <cell r="B135">
            <v>15</v>
          </cell>
        </row>
        <row r="136">
          <cell r="B136">
            <v>16</v>
          </cell>
        </row>
        <row r="137">
          <cell r="B137">
            <v>17</v>
          </cell>
        </row>
        <row r="138">
          <cell r="B138">
            <v>18</v>
          </cell>
        </row>
        <row r="139">
          <cell r="B139">
            <v>19</v>
          </cell>
        </row>
        <row r="140">
          <cell r="B140">
            <v>20</v>
          </cell>
        </row>
        <row r="141">
          <cell r="B141">
            <v>21</v>
          </cell>
        </row>
        <row r="142">
          <cell r="B142">
            <v>22</v>
          </cell>
        </row>
        <row r="143">
          <cell r="B143">
            <v>23</v>
          </cell>
        </row>
        <row r="144">
          <cell r="B144">
            <v>24</v>
          </cell>
        </row>
        <row r="145">
          <cell r="B145">
            <v>25</v>
          </cell>
        </row>
        <row r="146">
          <cell r="B146">
            <v>26</v>
          </cell>
        </row>
        <row r="147">
          <cell r="B147">
            <v>27</v>
          </cell>
        </row>
        <row r="148">
          <cell r="B148">
            <v>28</v>
          </cell>
        </row>
        <row r="149">
          <cell r="B149">
            <v>29</v>
          </cell>
        </row>
        <row r="150">
          <cell r="B150">
            <v>30</v>
          </cell>
        </row>
      </sheetData>
      <sheetData sheetId="7" refreshError="1"/>
      <sheetData sheetId="8">
        <row r="5">
          <cell r="C5" t="str">
            <v xml:space="preserve"> 8 - Инвестиционная программа (план)</v>
          </cell>
          <cell r="S5" t="str">
            <v xml:space="preserve"> 8 - Инвестиционная программа (отчет)</v>
          </cell>
          <cell r="AA5" t="str">
            <v xml:space="preserve">8 - Инвестиционная программа (область анализа)  </v>
          </cell>
        </row>
        <row r="6">
          <cell r="C6" t="str">
            <v>Формирование источников финансирования (без НДС) (по начислению)</v>
          </cell>
          <cell r="S6" t="str">
            <v>Источники финансирования (без НДС)</v>
          </cell>
        </row>
        <row r="7">
          <cell r="B7" t="str">
            <v>№ п/п</v>
          </cell>
          <cell r="C7" t="str">
            <v>Источники финансирования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</v>
          </cell>
          <cell r="C10" t="str">
            <v>Остаток источников инвестиций на начало периода</v>
          </cell>
          <cell r="D10" t="str">
            <v>тыс.руб</v>
          </cell>
          <cell r="E10">
            <v>9473</v>
          </cell>
          <cell r="F10">
            <v>9473</v>
          </cell>
          <cell r="G10">
            <v>0</v>
          </cell>
          <cell r="H10">
            <v>0</v>
          </cell>
          <cell r="I10">
            <v>29007.845000000008</v>
          </cell>
          <cell r="J10">
            <v>0</v>
          </cell>
          <cell r="K10">
            <v>41162.385000000009</v>
          </cell>
          <cell r="L10">
            <v>0</v>
          </cell>
          <cell r="M10">
            <v>80020.385000000009</v>
          </cell>
          <cell r="N10">
            <v>27691.135000000009</v>
          </cell>
          <cell r="O10">
            <v>28153.635000000009</v>
          </cell>
          <cell r="P10">
            <v>-884349.96499999997</v>
          </cell>
          <cell r="Q10">
            <v>-365908.86499999987</v>
          </cell>
          <cell r="S10">
            <v>0</v>
          </cell>
          <cell r="T10">
            <v>0</v>
          </cell>
          <cell r="U10">
            <v>29007.845000000008</v>
          </cell>
          <cell r="AA10">
            <v>80020.385000000009</v>
          </cell>
          <cell r="AB10">
            <v>0</v>
          </cell>
          <cell r="AD10">
            <v>0</v>
          </cell>
          <cell r="AE10">
            <v>0</v>
          </cell>
          <cell r="AF10" t="str">
            <v/>
          </cell>
        </row>
        <row r="11">
          <cell r="B11" t="str">
            <v>А1</v>
          </cell>
          <cell r="C11" t="str">
            <v xml:space="preserve">   - прибыль прошлых лет 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AB11">
            <v>0</v>
          </cell>
          <cell r="AD11">
            <v>0</v>
          </cell>
          <cell r="AE11">
            <v>0</v>
          </cell>
          <cell r="AF11" t="str">
            <v/>
          </cell>
        </row>
        <row r="12">
          <cell r="B12" t="str">
            <v>А1.1</v>
          </cell>
          <cell r="C12" t="str">
            <v xml:space="preserve">        в т.ч. от техприсоединения</v>
          </cell>
          <cell r="D12" t="str">
            <v>тыс.руб</v>
          </cell>
          <cell r="E12">
            <v>0</v>
          </cell>
          <cell r="F12">
            <v>0</v>
          </cell>
          <cell r="G12">
            <v>0</v>
          </cell>
          <cell r="N12">
            <v>0</v>
          </cell>
          <cell r="O12">
            <v>0</v>
          </cell>
          <cell r="P12">
            <v>0</v>
          </cell>
          <cell r="S12">
            <v>0</v>
          </cell>
          <cell r="T12">
            <v>0</v>
          </cell>
          <cell r="AB12">
            <v>0</v>
          </cell>
          <cell r="AD12">
            <v>0</v>
          </cell>
          <cell r="AE12">
            <v>0</v>
          </cell>
          <cell r="AF12" t="str">
            <v/>
          </cell>
        </row>
        <row r="13">
          <cell r="B13" t="str">
            <v>А.2</v>
          </cell>
          <cell r="C13" t="str">
            <v xml:space="preserve"> - неиспользованная амортизация предыдущих лет</v>
          </cell>
          <cell r="D13" t="str">
            <v>тыс.руб</v>
          </cell>
          <cell r="E13">
            <v>0</v>
          </cell>
          <cell r="G13">
            <v>0</v>
          </cell>
          <cell r="N13">
            <v>0</v>
          </cell>
          <cell r="O13">
            <v>0</v>
          </cell>
          <cell r="P13">
            <v>0</v>
          </cell>
          <cell r="S13">
            <v>0</v>
          </cell>
          <cell r="T13">
            <v>0</v>
          </cell>
          <cell r="AB13">
            <v>0</v>
          </cell>
          <cell r="AD13">
            <v>0</v>
          </cell>
          <cell r="AE13">
            <v>0</v>
          </cell>
          <cell r="AF13" t="str">
            <v/>
          </cell>
        </row>
        <row r="14">
          <cell r="B14" t="str">
            <v>А.3</v>
          </cell>
          <cell r="C14" t="str">
            <v xml:space="preserve"> - прочие источники</v>
          </cell>
          <cell r="D14" t="str">
            <v>тыс.руб</v>
          </cell>
          <cell r="E14">
            <v>9473</v>
          </cell>
          <cell r="F14">
            <v>9473</v>
          </cell>
          <cell r="G14">
            <v>0</v>
          </cell>
          <cell r="H14">
            <v>0</v>
          </cell>
          <cell r="N14">
            <v>27691.135000000009</v>
          </cell>
          <cell r="O14">
            <v>28153.635000000009</v>
          </cell>
          <cell r="P14">
            <v>-884349.96499999997</v>
          </cell>
          <cell r="Q14">
            <v>-365908.86499999987</v>
          </cell>
          <cell r="S14">
            <v>0</v>
          </cell>
          <cell r="T14">
            <v>0</v>
          </cell>
          <cell r="AB14">
            <v>0</v>
          </cell>
          <cell r="AD14">
            <v>0</v>
          </cell>
          <cell r="AE14">
            <v>0</v>
          </cell>
          <cell r="AF14" t="str">
            <v/>
          </cell>
        </row>
        <row r="15">
          <cell r="B15">
            <v>1</v>
          </cell>
          <cell r="C15" t="str">
            <v>Собственные средства</v>
          </cell>
          <cell r="D15" t="str">
            <v>тыс.руб</v>
          </cell>
          <cell r="E15">
            <v>157881</v>
          </cell>
          <cell r="F15">
            <v>184898</v>
          </cell>
          <cell r="G15">
            <v>187989.13500000001</v>
          </cell>
          <cell r="H15">
            <v>47035.845000000008</v>
          </cell>
          <cell r="I15">
            <v>46570.54</v>
          </cell>
          <cell r="J15">
            <v>93606.385000000009</v>
          </cell>
          <cell r="K15">
            <v>46969</v>
          </cell>
          <cell r="L15">
            <v>140575.38500000001</v>
          </cell>
          <cell r="M15">
            <v>47413.75</v>
          </cell>
          <cell r="N15">
            <v>1140779.2</v>
          </cell>
          <cell r="O15">
            <v>481262.4</v>
          </cell>
          <cell r="P15">
            <v>601403.1</v>
          </cell>
          <cell r="Q15">
            <v>0</v>
          </cell>
          <cell r="S15">
            <v>188391.16171000001</v>
          </cell>
          <cell r="T15">
            <v>47035.845000000008</v>
          </cell>
          <cell r="U15">
            <v>46570.54</v>
          </cell>
          <cell r="V15">
            <v>93606.385000000009</v>
          </cell>
          <cell r="W15">
            <v>47582.282000000007</v>
          </cell>
          <cell r="X15">
            <v>141188.66700000002</v>
          </cell>
          <cell r="Y15">
            <v>47202.494709999999</v>
          </cell>
          <cell r="AA15">
            <v>47413.75</v>
          </cell>
          <cell r="AB15">
            <v>187989.13500000001</v>
          </cell>
          <cell r="AC15">
            <v>47891.494709999999</v>
          </cell>
          <cell r="AD15">
            <v>189080.16171000001</v>
          </cell>
          <cell r="AE15">
            <v>1091.0267100000056</v>
          </cell>
          <cell r="AF15">
            <v>5.8036689726776256E-3</v>
          </cell>
        </row>
        <row r="16">
          <cell r="C16" t="str">
            <v>из них:</v>
          </cell>
          <cell r="D16" t="str">
            <v>тыс.руб</v>
          </cell>
        </row>
        <row r="17">
          <cell r="B17" t="str">
            <v xml:space="preserve"> 1.1</v>
          </cell>
          <cell r="C17" t="str">
            <v xml:space="preserve"> Чистая прибыль текущего года</v>
          </cell>
          <cell r="D17" t="str">
            <v>тыс.руб</v>
          </cell>
          <cell r="E17">
            <v>0</v>
          </cell>
          <cell r="F17">
            <v>0</v>
          </cell>
          <cell r="G17">
            <v>545</v>
          </cell>
          <cell r="H17">
            <v>0</v>
          </cell>
          <cell r="I17">
            <v>0</v>
          </cell>
          <cell r="J17">
            <v>0</v>
          </cell>
          <cell r="K17">
            <v>545</v>
          </cell>
          <cell r="L17">
            <v>545</v>
          </cell>
          <cell r="M17">
            <v>0</v>
          </cell>
          <cell r="N17">
            <v>945651.7</v>
          </cell>
          <cell r="O17">
            <v>224936.7</v>
          </cell>
          <cell r="P17">
            <v>286589.59999999998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  <cell r="AB17">
            <v>545</v>
          </cell>
          <cell r="AC17">
            <v>0</v>
          </cell>
          <cell r="AD17">
            <v>0</v>
          </cell>
          <cell r="AE17">
            <v>-545</v>
          </cell>
          <cell r="AF17">
            <v>-1</v>
          </cell>
        </row>
        <row r="18">
          <cell r="B18" t="str">
            <v xml:space="preserve"> 1.1.1</v>
          </cell>
          <cell r="C18" t="str">
            <v xml:space="preserve">        в т.ч. от техприсоединения</v>
          </cell>
          <cell r="D18" t="str">
            <v>тыс.руб</v>
          </cell>
          <cell r="E18">
            <v>0</v>
          </cell>
          <cell r="F18">
            <v>0</v>
          </cell>
          <cell r="G18">
            <v>545</v>
          </cell>
          <cell r="H18">
            <v>0</v>
          </cell>
          <cell r="I18">
            <v>0</v>
          </cell>
          <cell r="J18">
            <v>0</v>
          </cell>
          <cell r="K18">
            <v>545</v>
          </cell>
          <cell r="L18">
            <v>545</v>
          </cell>
          <cell r="N18">
            <v>945651.7</v>
          </cell>
          <cell r="O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X18">
            <v>0</v>
          </cell>
          <cell r="AB18">
            <v>545</v>
          </cell>
          <cell r="AD18">
            <v>0</v>
          </cell>
          <cell r="AE18">
            <v>-545</v>
          </cell>
          <cell r="AF18">
            <v>-1</v>
          </cell>
        </row>
        <row r="19">
          <cell r="B19">
            <v>1.2</v>
          </cell>
          <cell r="C19" t="str">
            <v>Амортизация</v>
          </cell>
          <cell r="D19" t="str">
            <v>тыс.руб</v>
          </cell>
          <cell r="E19">
            <v>157881</v>
          </cell>
          <cell r="F19">
            <v>184898</v>
          </cell>
          <cell r="G19">
            <v>187444.13500000001</v>
          </cell>
          <cell r="H19">
            <v>47035.845000000008</v>
          </cell>
          <cell r="I19">
            <v>46570.54</v>
          </cell>
          <cell r="J19">
            <v>93606.385000000009</v>
          </cell>
          <cell r="K19">
            <v>46424</v>
          </cell>
          <cell r="L19">
            <v>140030.38500000001</v>
          </cell>
          <cell r="M19">
            <v>47413.75</v>
          </cell>
          <cell r="N19">
            <v>195127.5</v>
          </cell>
          <cell r="O19">
            <v>256325.7</v>
          </cell>
          <cell r="P19">
            <v>314813.5</v>
          </cell>
          <cell r="Q19">
            <v>0</v>
          </cell>
          <cell r="S19">
            <v>188391.16171000001</v>
          </cell>
          <cell r="T19">
            <v>47035.845000000008</v>
          </cell>
          <cell r="U19">
            <v>46570.54</v>
          </cell>
          <cell r="V19">
            <v>93606.385000000009</v>
          </cell>
          <cell r="W19">
            <v>47582.282000000007</v>
          </cell>
          <cell r="X19">
            <v>141188.66700000002</v>
          </cell>
          <cell r="Y19">
            <v>47202.494709999999</v>
          </cell>
          <cell r="AA19">
            <v>47413.75</v>
          </cell>
          <cell r="AB19">
            <v>187444.13500000001</v>
          </cell>
          <cell r="AC19">
            <v>47202.494709999999</v>
          </cell>
          <cell r="AD19">
            <v>188391.16171000001</v>
          </cell>
          <cell r="AE19">
            <v>947.02671000000555</v>
          </cell>
          <cell r="AF19">
            <v>5.0523144402464526E-3</v>
          </cell>
        </row>
        <row r="20">
          <cell r="B20">
            <v>1.3</v>
          </cell>
          <cell r="C20" t="str">
            <v xml:space="preserve">Средства от эмиссии акций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 t="str">
            <v/>
          </cell>
        </row>
        <row r="21">
          <cell r="B21">
            <v>1.4</v>
          </cell>
          <cell r="C21" t="str">
            <v>Прочие собственные источники*</v>
          </cell>
          <cell r="D21" t="str">
            <v>тыс.руб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689</v>
          </cell>
          <cell r="AD21">
            <v>689</v>
          </cell>
          <cell r="AE21">
            <v>689</v>
          </cell>
          <cell r="AF21" t="str">
            <v/>
          </cell>
        </row>
        <row r="22">
          <cell r="B22" t="str">
            <v>1.4.1.</v>
          </cell>
          <cell r="C22" t="str">
            <v xml:space="preserve">        в т.ч. от реализации активов</v>
          </cell>
          <cell r="D22" t="str">
            <v>тыс.руб</v>
          </cell>
          <cell r="E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0</v>
          </cell>
          <cell r="Y22">
            <v>0</v>
          </cell>
          <cell r="AB22">
            <v>0</v>
          </cell>
          <cell r="AD22">
            <v>0</v>
          </cell>
          <cell r="AE22">
            <v>0</v>
          </cell>
          <cell r="AF22" t="str">
            <v/>
          </cell>
        </row>
        <row r="23">
          <cell r="B23">
            <v>2</v>
          </cell>
          <cell r="C23" t="str">
            <v>Привлеченные средства</v>
          </cell>
          <cell r="D23" t="str">
            <v>тыс.руб</v>
          </cell>
          <cell r="E23">
            <v>201446</v>
          </cell>
          <cell r="F23">
            <v>107093</v>
          </cell>
          <cell r="G23">
            <v>3040</v>
          </cell>
          <cell r="H23">
            <v>3040</v>
          </cell>
          <cell r="I23">
            <v>0</v>
          </cell>
          <cell r="J23">
            <v>3040</v>
          </cell>
          <cell r="K23">
            <v>0</v>
          </cell>
          <cell r="L23">
            <v>3040</v>
          </cell>
          <cell r="M23">
            <v>0</v>
          </cell>
          <cell r="N23">
            <v>386860.3</v>
          </cell>
          <cell r="O23">
            <v>100397</v>
          </cell>
          <cell r="P23">
            <v>933238</v>
          </cell>
          <cell r="Q23">
            <v>0</v>
          </cell>
          <cell r="S23">
            <v>169936</v>
          </cell>
          <cell r="T23">
            <v>3040</v>
          </cell>
          <cell r="U23">
            <v>0</v>
          </cell>
          <cell r="V23">
            <v>3040</v>
          </cell>
          <cell r="W23">
            <v>0</v>
          </cell>
          <cell r="X23">
            <v>3040</v>
          </cell>
          <cell r="Y23">
            <v>166896</v>
          </cell>
          <cell r="AA23">
            <v>0</v>
          </cell>
          <cell r="AB23">
            <v>3040</v>
          </cell>
          <cell r="AC23">
            <v>0</v>
          </cell>
          <cell r="AD23">
            <v>3040</v>
          </cell>
          <cell r="AE23">
            <v>0</v>
          </cell>
          <cell r="AF23">
            <v>0</v>
          </cell>
        </row>
        <row r="24">
          <cell r="B24">
            <v>2.1</v>
          </cell>
          <cell r="C24" t="str">
            <v>Кредиты банков</v>
          </cell>
          <cell r="D24" t="str">
            <v>тыс.руб</v>
          </cell>
          <cell r="E24">
            <v>192781</v>
          </cell>
          <cell r="F24">
            <v>95727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275820</v>
          </cell>
          <cell r="O24">
            <v>100397</v>
          </cell>
          <cell r="P24">
            <v>933238</v>
          </cell>
          <cell r="S24">
            <v>169936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169936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F24" t="str">
            <v/>
          </cell>
        </row>
        <row r="25">
          <cell r="B25" t="str">
            <v xml:space="preserve"> 2.1.1</v>
          </cell>
          <cell r="C25" t="str">
            <v xml:space="preserve">  из них - кредиты иностранных банков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D25">
            <v>0</v>
          </cell>
          <cell r="AE25">
            <v>0</v>
          </cell>
          <cell r="AF25" t="str">
            <v/>
          </cell>
        </row>
        <row r="26">
          <cell r="B26">
            <v>2.2000000000000002</v>
          </cell>
          <cell r="C26" t="str">
            <v>Заемные средства других организаций*</v>
          </cell>
          <cell r="D26" t="str">
            <v>тыс.руб</v>
          </cell>
          <cell r="E26">
            <v>8665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 t="str">
            <v/>
          </cell>
        </row>
        <row r="27">
          <cell r="B27">
            <v>2.2999999999999998</v>
          </cell>
          <cell r="C27" t="str">
            <v>Бюджетные средства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 t="str">
            <v/>
          </cell>
        </row>
        <row r="28">
          <cell r="C28" t="str">
            <v xml:space="preserve"> из них</v>
          </cell>
          <cell r="D28" t="str">
            <v>тыс.руб</v>
          </cell>
        </row>
        <row r="29">
          <cell r="B29" t="str">
            <v xml:space="preserve"> 2.3.1</v>
          </cell>
          <cell r="C29" t="str">
            <v xml:space="preserve"> - из Федерального бюджета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D29">
            <v>0</v>
          </cell>
          <cell r="AE29">
            <v>0</v>
          </cell>
          <cell r="AF29" t="str">
            <v/>
          </cell>
        </row>
        <row r="30">
          <cell r="B30" t="str">
            <v xml:space="preserve"> 2.3.2</v>
          </cell>
          <cell r="C30" t="str">
            <v xml:space="preserve"> - из бюджетов субъектов Федерации</v>
          </cell>
          <cell r="D30" t="str">
            <v>тыс.руб</v>
          </cell>
          <cell r="G30">
            <v>0</v>
          </cell>
          <cell r="J30">
            <v>0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B30">
            <v>0</v>
          </cell>
          <cell r="AD30">
            <v>0</v>
          </cell>
          <cell r="AE30">
            <v>0</v>
          </cell>
          <cell r="AF30" t="str">
            <v/>
          </cell>
        </row>
        <row r="31">
          <cell r="B31">
            <v>2.4</v>
          </cell>
          <cell r="C31" t="str">
            <v>Средства внебюджетных фондов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D31">
            <v>0</v>
          </cell>
          <cell r="AE31">
            <v>0</v>
          </cell>
          <cell r="AF31" t="str">
            <v/>
          </cell>
        </row>
        <row r="32">
          <cell r="B32">
            <v>2.5</v>
          </cell>
          <cell r="C32" t="str">
            <v>Прочие средства</v>
          </cell>
          <cell r="D32" t="str">
            <v>тыс.руб</v>
          </cell>
          <cell r="E32">
            <v>0</v>
          </cell>
          <cell r="F32">
            <v>11366</v>
          </cell>
          <cell r="G32">
            <v>3040</v>
          </cell>
          <cell r="H32">
            <v>3040</v>
          </cell>
          <cell r="I32">
            <v>0</v>
          </cell>
          <cell r="J32">
            <v>3040</v>
          </cell>
          <cell r="K32">
            <v>0</v>
          </cell>
          <cell r="L32">
            <v>3040</v>
          </cell>
          <cell r="M32">
            <v>0</v>
          </cell>
          <cell r="N32">
            <v>111040.3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3040</v>
          </cell>
          <cell r="U32">
            <v>0</v>
          </cell>
          <cell r="V32">
            <v>3040</v>
          </cell>
          <cell r="W32">
            <v>0</v>
          </cell>
          <cell r="X32">
            <v>3040</v>
          </cell>
          <cell r="Y32">
            <v>-3040</v>
          </cell>
          <cell r="AA32">
            <v>0</v>
          </cell>
          <cell r="AB32">
            <v>3040</v>
          </cell>
          <cell r="AC32">
            <v>0</v>
          </cell>
          <cell r="AD32">
            <v>3040</v>
          </cell>
          <cell r="AE32">
            <v>0</v>
          </cell>
          <cell r="AF32">
            <v>0</v>
          </cell>
        </row>
        <row r="33">
          <cell r="C33" t="str">
            <v xml:space="preserve"> из них</v>
          </cell>
          <cell r="D33" t="str">
            <v>тыс.руб</v>
          </cell>
        </row>
        <row r="34">
          <cell r="B34" t="str">
            <v xml:space="preserve"> 2.5.1</v>
          </cell>
          <cell r="C34" t="str">
            <v xml:space="preserve">Средства ОАО РАО "ЕЭС России" </v>
          </cell>
          <cell r="D34" t="str">
            <v>тыс.руб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D34">
            <v>0</v>
          </cell>
          <cell r="AE34">
            <v>0</v>
          </cell>
          <cell r="AF34" t="str">
            <v/>
          </cell>
        </row>
        <row r="35">
          <cell r="B35" t="str">
            <v xml:space="preserve"> 2.5.2</v>
          </cell>
          <cell r="C35" t="str">
            <v>Средства, полученные от долевого участия</v>
          </cell>
          <cell r="D35" t="str">
            <v>тыс.руб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D35">
            <v>0</v>
          </cell>
          <cell r="AE35">
            <v>0</v>
          </cell>
          <cell r="AF35" t="str">
            <v/>
          </cell>
        </row>
        <row r="36">
          <cell r="B36" t="str">
            <v xml:space="preserve"> 2.5.3</v>
          </cell>
          <cell r="C36" t="str">
            <v>Средства от выпуска корпоративных облигаций</v>
          </cell>
          <cell r="D36" t="str">
            <v>тыс.руб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B37" t="str">
            <v xml:space="preserve"> 2.5.4</v>
          </cell>
          <cell r="C37" t="str">
            <v>Прочие источники внешнего финансирования*</v>
          </cell>
          <cell r="D37" t="str">
            <v>тыс.руб</v>
          </cell>
          <cell r="E37">
            <v>0</v>
          </cell>
          <cell r="F37">
            <v>11366</v>
          </cell>
          <cell r="G37">
            <v>3040</v>
          </cell>
          <cell r="H37">
            <v>3040</v>
          </cell>
          <cell r="I37">
            <v>0</v>
          </cell>
          <cell r="J37">
            <v>3040</v>
          </cell>
          <cell r="K37">
            <v>0</v>
          </cell>
          <cell r="L37">
            <v>3040</v>
          </cell>
          <cell r="M37">
            <v>0</v>
          </cell>
          <cell r="N37">
            <v>111040.3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3040</v>
          </cell>
          <cell r="U37">
            <v>0</v>
          </cell>
          <cell r="V37">
            <v>3040</v>
          </cell>
          <cell r="W37">
            <v>0</v>
          </cell>
          <cell r="X37">
            <v>3040</v>
          </cell>
          <cell r="Y37">
            <v>-3040</v>
          </cell>
          <cell r="AA37">
            <v>0</v>
          </cell>
          <cell r="AB37">
            <v>3040</v>
          </cell>
          <cell r="AD37">
            <v>3040</v>
          </cell>
          <cell r="AE37">
            <v>0</v>
          </cell>
          <cell r="AF37">
            <v>0</v>
          </cell>
        </row>
        <row r="38">
          <cell r="B38">
            <v>3</v>
          </cell>
          <cell r="C38" t="str">
            <v>Итого начислено</v>
          </cell>
          <cell r="D38" t="str">
            <v>тыс.руб</v>
          </cell>
          <cell r="E38">
            <v>359327</v>
          </cell>
          <cell r="F38">
            <v>291991</v>
          </cell>
          <cell r="G38">
            <v>191029.13500000001</v>
          </cell>
          <cell r="H38">
            <v>50075.845000000008</v>
          </cell>
          <cell r="I38">
            <v>46570.54</v>
          </cell>
          <cell r="J38">
            <v>96646.385000000009</v>
          </cell>
          <cell r="K38">
            <v>46969</v>
          </cell>
          <cell r="L38">
            <v>143615.38500000001</v>
          </cell>
          <cell r="M38">
            <v>47413.75</v>
          </cell>
          <cell r="N38">
            <v>1527639.5</v>
          </cell>
          <cell r="O38">
            <v>581659.4</v>
          </cell>
          <cell r="P38">
            <v>1534641.1</v>
          </cell>
          <cell r="Q38">
            <v>0</v>
          </cell>
          <cell r="S38">
            <v>358327.16171000001</v>
          </cell>
          <cell r="T38">
            <v>50075.845000000008</v>
          </cell>
          <cell r="U38">
            <v>46570.54</v>
          </cell>
          <cell r="V38">
            <v>96646.385000000009</v>
          </cell>
          <cell r="W38">
            <v>47582.282000000007</v>
          </cell>
          <cell r="X38">
            <v>144228.66700000002</v>
          </cell>
          <cell r="Y38">
            <v>214098.49471</v>
          </cell>
          <cell r="AA38">
            <v>47413.75</v>
          </cell>
          <cell r="AB38">
            <v>191029.13500000001</v>
          </cell>
          <cell r="AC38">
            <v>47891.494709999999</v>
          </cell>
          <cell r="AD38">
            <v>192120.16171000001</v>
          </cell>
          <cell r="AE38">
            <v>1091.0267100000056</v>
          </cell>
          <cell r="AF38">
            <v>5.711310528626984E-3</v>
          </cell>
        </row>
        <row r="39">
          <cell r="C39" t="str">
            <v>Остаток источников инвестиций на конец периода</v>
          </cell>
          <cell r="D39" t="str">
            <v>тыс.руб</v>
          </cell>
          <cell r="E39">
            <v>9473</v>
          </cell>
          <cell r="F39">
            <v>0</v>
          </cell>
          <cell r="G39">
            <v>27691.135000000009</v>
          </cell>
          <cell r="H39">
            <v>29007.845000000008</v>
          </cell>
          <cell r="I39">
            <v>41162.385000000009</v>
          </cell>
          <cell r="J39">
            <v>41162.385000000009</v>
          </cell>
          <cell r="K39">
            <v>80020.385000000009</v>
          </cell>
          <cell r="L39">
            <v>80020.385000000009</v>
          </cell>
          <cell r="M39">
            <v>27691.135000000009</v>
          </cell>
          <cell r="N39">
            <v>28153.635000000009</v>
          </cell>
          <cell r="O39">
            <v>-884349.96499999997</v>
          </cell>
          <cell r="P39">
            <v>-365908.86499999987</v>
          </cell>
          <cell r="Q39">
            <v>-365908.86499999987</v>
          </cell>
          <cell r="S39">
            <v>188391.16171000001</v>
          </cell>
          <cell r="T39">
            <v>29007.845000000008</v>
          </cell>
          <cell r="U39">
            <v>41162.385000000009</v>
          </cell>
          <cell r="V39">
            <v>41162.385000000009</v>
          </cell>
          <cell r="W39">
            <v>38183.282000000007</v>
          </cell>
          <cell r="X39">
            <v>79345.667000000016</v>
          </cell>
          <cell r="Y39">
            <v>109045.49471</v>
          </cell>
          <cell r="AA39">
            <v>27691.135000000009</v>
          </cell>
          <cell r="AB39">
            <v>27691.135000000009</v>
          </cell>
          <cell r="AC39">
            <v>-57161.505290000001</v>
          </cell>
          <cell r="AD39">
            <v>22184.161710000015</v>
          </cell>
          <cell r="AE39">
            <v>-5506.9732899999944</v>
          </cell>
          <cell r="AF39">
            <v>-0.19887134601019396</v>
          </cell>
        </row>
        <row r="40">
          <cell r="C40" t="str">
            <v>Справочно: авансы по работам (этапам), завершаемым в будущих периодах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  <cell r="AF40" t="str">
            <v/>
          </cell>
        </row>
        <row r="42">
          <cell r="B42" t="str">
            <v>№ п/п</v>
          </cell>
          <cell r="C42" t="str">
            <v>Источники финансирования</v>
          </cell>
          <cell r="D42" t="str">
            <v>Единицы измерения</v>
          </cell>
          <cell r="E42" t="str">
            <v xml:space="preserve"> 2007г. Факт</v>
          </cell>
          <cell r="F42" t="str">
            <v xml:space="preserve"> 2008г. Факт</v>
          </cell>
          <cell r="G42" t="str">
            <v xml:space="preserve"> 2009г. План</v>
          </cell>
          <cell r="H42" t="str">
            <v>В том числе по кварталам</v>
          </cell>
          <cell r="N42" t="str">
            <v xml:space="preserve"> 2010г. Прогноз</v>
          </cell>
          <cell r="O42" t="str">
            <v xml:space="preserve"> 2011г. Прогноз</v>
          </cell>
          <cell r="P42" t="str">
            <v xml:space="preserve"> 2012г. Прогноз</v>
          </cell>
          <cell r="Q42" t="str">
            <v xml:space="preserve"> 2013г. Прогноз</v>
          </cell>
          <cell r="S42" t="str">
            <v xml:space="preserve"> 2009г. Факт</v>
          </cell>
          <cell r="T42" t="str">
            <v>В том числе по кварталам</v>
          </cell>
          <cell r="AA42" t="str">
            <v>План отчётного периода</v>
          </cell>
          <cell r="AC42" t="str">
            <v>Факт за отчётный период</v>
          </cell>
          <cell r="AE42" t="str">
            <v>Отклонение факта от плана за год.</v>
          </cell>
        </row>
        <row r="43">
          <cell r="H43" t="str">
            <v>1 кв.</v>
          </cell>
          <cell r="I43" t="str">
            <v>2 кв.</v>
          </cell>
          <cell r="J43" t="str">
            <v>6 мес.</v>
          </cell>
          <cell r="K43" t="str">
            <v>3 кв.</v>
          </cell>
          <cell r="L43" t="str">
            <v>9 мес.</v>
          </cell>
          <cell r="M43" t="str">
            <v>4 кв.</v>
          </cell>
          <cell r="T43" t="str">
            <v>1 кв.</v>
          </cell>
          <cell r="U43" t="str">
            <v>2 кв.</v>
          </cell>
          <cell r="V43" t="str">
            <v>6 мес.</v>
          </cell>
          <cell r="W43" t="str">
            <v>3 кв.</v>
          </cell>
          <cell r="X43" t="str">
            <v>9 мес.</v>
          </cell>
          <cell r="Y43" t="str">
            <v>4 кв.</v>
          </cell>
          <cell r="AA43" t="str">
            <v>4 квартал</v>
          </cell>
          <cell r="AB43" t="str">
            <v>С начала года</v>
          </cell>
          <cell r="AC43" t="str">
            <v>4 квартал</v>
          </cell>
          <cell r="AD43" t="str">
            <v>С начала года</v>
          </cell>
          <cell r="AE43" t="str">
            <v>Абсолютное</v>
          </cell>
          <cell r="AF43" t="str">
            <v>Относительное</v>
          </cell>
        </row>
        <row r="44">
          <cell r="B44">
            <v>1</v>
          </cell>
          <cell r="C44">
            <v>2</v>
          </cell>
          <cell r="D44">
            <v>3</v>
          </cell>
          <cell r="E44">
            <v>4</v>
          </cell>
          <cell r="F44">
            <v>5</v>
          </cell>
          <cell r="G44">
            <v>6</v>
          </cell>
          <cell r="H44">
            <v>7</v>
          </cell>
          <cell r="I44">
            <v>8</v>
          </cell>
          <cell r="J44">
            <v>9</v>
          </cell>
          <cell r="K44">
            <v>10</v>
          </cell>
          <cell r="L44">
            <v>11</v>
          </cell>
          <cell r="M44">
            <v>12</v>
          </cell>
          <cell r="N44">
            <v>13</v>
          </cell>
          <cell r="O44">
            <v>14</v>
          </cell>
          <cell r="P44">
            <v>15</v>
          </cell>
          <cell r="Q44">
            <v>16</v>
          </cell>
          <cell r="S44">
            <v>17</v>
          </cell>
          <cell r="T44">
            <v>18</v>
          </cell>
          <cell r="U44">
            <v>19</v>
          </cell>
          <cell r="V44">
            <v>20</v>
          </cell>
          <cell r="W44">
            <v>21</v>
          </cell>
          <cell r="X44">
            <v>22</v>
          </cell>
          <cell r="Y44">
            <v>23</v>
          </cell>
          <cell r="AA44">
            <v>24</v>
          </cell>
          <cell r="AB44">
            <v>25</v>
          </cell>
          <cell r="AC44">
            <v>26</v>
          </cell>
          <cell r="AD44">
            <v>27</v>
          </cell>
          <cell r="AE44">
            <v>28</v>
          </cell>
          <cell r="AF44">
            <v>29</v>
          </cell>
        </row>
        <row r="45">
          <cell r="C45" t="str">
            <v>*)Прочие собственные источники (расшифровать)</v>
          </cell>
        </row>
        <row r="46">
          <cell r="B46" t="str">
            <v>1</v>
          </cell>
          <cell r="C46" t="str">
            <v>Расшифровка прочих собственных источников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689</v>
          </cell>
          <cell r="AD46">
            <v>689</v>
          </cell>
          <cell r="AE46">
            <v>689</v>
          </cell>
          <cell r="AF46" t="str">
            <v/>
          </cell>
        </row>
        <row r="47">
          <cell r="B47" t="str">
            <v>2</v>
          </cell>
          <cell r="C47" t="str">
            <v>Расшифровка прочих собственных источников</v>
          </cell>
          <cell r="D47" t="str">
            <v>тыс.руб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 t="str">
            <v/>
          </cell>
        </row>
        <row r="48">
          <cell r="B48" t="str">
            <v>3</v>
          </cell>
          <cell r="C48" t="str">
            <v>Расшифровка прочих собственных источников</v>
          </cell>
          <cell r="D48" t="str">
            <v>тыс.руб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 t="str">
            <v/>
          </cell>
        </row>
        <row r="49">
          <cell r="B49" t="str">
            <v>4</v>
          </cell>
          <cell r="C49" t="str">
            <v>Расшифровка прочих собственных источников</v>
          </cell>
          <cell r="D49" t="str">
            <v>тыс.руб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str">
            <v/>
          </cell>
        </row>
        <row r="50">
          <cell r="C50" t="str">
            <v>*)Прочие заемные средства (расшифровать)</v>
          </cell>
        </row>
        <row r="51">
          <cell r="B51" t="str">
            <v>1</v>
          </cell>
          <cell r="C51" t="str">
            <v>Расшифровка заемных средств</v>
          </cell>
          <cell r="D51" t="str">
            <v>тыс.руб</v>
          </cell>
          <cell r="E51">
            <v>8665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 t="str">
            <v/>
          </cell>
        </row>
        <row r="52">
          <cell r="B52" t="str">
            <v>2</v>
          </cell>
          <cell r="C52" t="str">
            <v>Расшифровка заемных средств</v>
          </cell>
          <cell r="D52" t="str">
            <v>тыс.руб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 t="str">
            <v/>
          </cell>
        </row>
        <row r="53">
          <cell r="B53" t="str">
            <v>3</v>
          </cell>
          <cell r="C53" t="str">
            <v>Расшифровка заемных средств</v>
          </cell>
          <cell r="D53" t="str">
            <v>тыс.руб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 t="str">
            <v/>
          </cell>
        </row>
        <row r="54">
          <cell r="B54" t="str">
            <v>4</v>
          </cell>
          <cell r="C54" t="str">
            <v>Расшифровка заемных средств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 t="str">
            <v/>
          </cell>
        </row>
        <row r="55">
          <cell r="C55" t="str">
            <v>*)Прочие источники внешнего финансирования (расшифровать)</v>
          </cell>
        </row>
        <row r="56">
          <cell r="B56" t="str">
            <v>1</v>
          </cell>
          <cell r="C56" t="str">
            <v xml:space="preserve">Аванс по тех. присоед. </v>
          </cell>
          <cell r="D56" t="str">
            <v>тыс.руб</v>
          </cell>
          <cell r="E56">
            <v>0</v>
          </cell>
          <cell r="F56">
            <v>11366</v>
          </cell>
          <cell r="G56">
            <v>3040</v>
          </cell>
          <cell r="H56">
            <v>3040</v>
          </cell>
          <cell r="I56">
            <v>0</v>
          </cell>
          <cell r="J56">
            <v>3040</v>
          </cell>
          <cell r="K56">
            <v>0</v>
          </cell>
          <cell r="L56">
            <v>3040</v>
          </cell>
          <cell r="M56">
            <v>0</v>
          </cell>
          <cell r="N56">
            <v>111040.3</v>
          </cell>
          <cell r="S56">
            <v>0</v>
          </cell>
          <cell r="T56">
            <v>3040</v>
          </cell>
          <cell r="U56">
            <v>0</v>
          </cell>
          <cell r="V56">
            <v>3040</v>
          </cell>
          <cell r="W56">
            <v>0</v>
          </cell>
          <cell r="X56">
            <v>3040</v>
          </cell>
          <cell r="Y56">
            <v>-3040</v>
          </cell>
          <cell r="AA56">
            <v>0</v>
          </cell>
          <cell r="AB56">
            <v>3040</v>
          </cell>
          <cell r="AC56">
            <v>0</v>
          </cell>
          <cell r="AD56">
            <v>3040</v>
          </cell>
          <cell r="AE56">
            <v>0</v>
          </cell>
          <cell r="AF56">
            <v>0</v>
          </cell>
        </row>
        <row r="57">
          <cell r="B57" t="str">
            <v>2</v>
          </cell>
          <cell r="C57" t="str">
            <v>Расшифровка источников внешнего финансирования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 t="str">
            <v/>
          </cell>
        </row>
        <row r="58">
          <cell r="B58" t="str">
            <v>3</v>
          </cell>
          <cell r="C58" t="str">
            <v>Расшифровка источников внешнего финансирования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 t="str">
            <v/>
          </cell>
        </row>
        <row r="59">
          <cell r="B59" t="str">
            <v>4</v>
          </cell>
          <cell r="C59" t="str">
            <v>Расшифровка источников внешнего финансирования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 t="str">
            <v/>
          </cell>
        </row>
        <row r="61">
          <cell r="C61" t="str">
            <v>Инвестиции в основной капитал (без НДС)</v>
          </cell>
        </row>
        <row r="62">
          <cell r="B62" t="str">
            <v>№ п/п</v>
          </cell>
          <cell r="C62" t="str">
            <v>Направления инвестиций</v>
          </cell>
          <cell r="D62" t="str">
            <v>Единицы измерения</v>
          </cell>
          <cell r="E62" t="str">
            <v xml:space="preserve"> 2007г. Факт</v>
          </cell>
          <cell r="F62" t="str">
            <v xml:space="preserve"> 2008г. Факт</v>
          </cell>
          <cell r="G62" t="str">
            <v xml:space="preserve"> 2009г. План</v>
          </cell>
          <cell r="H62" t="str">
            <v>В том числе по кварталам</v>
          </cell>
          <cell r="N62" t="str">
            <v xml:space="preserve"> 2010г. Прогноз</v>
          </cell>
          <cell r="O62" t="str">
            <v xml:space="preserve"> 2011г. Прогноз</v>
          </cell>
          <cell r="P62" t="str">
            <v xml:space="preserve"> 2012г. Прогноз</v>
          </cell>
          <cell r="Q62" t="str">
            <v xml:space="preserve"> 2013г. Прогноз</v>
          </cell>
          <cell r="S62" t="str">
            <v xml:space="preserve"> 2009г. Факт</v>
          </cell>
          <cell r="T62" t="str">
            <v>В том числе по кварталам</v>
          </cell>
          <cell r="AA62" t="str">
            <v>План отчётного периода</v>
          </cell>
          <cell r="AC62" t="str">
            <v>Факт за отчётный период</v>
          </cell>
          <cell r="AE62" t="str">
            <v>Отклонение факта от плана за год.</v>
          </cell>
        </row>
        <row r="63">
          <cell r="H63" t="str">
            <v>1 кв.</v>
          </cell>
          <cell r="I63" t="str">
            <v>2 кв.</v>
          </cell>
          <cell r="J63" t="str">
            <v>6 мес.</v>
          </cell>
          <cell r="K63" t="str">
            <v>3 кв.</v>
          </cell>
          <cell r="L63" t="str">
            <v>9 мес.</v>
          </cell>
          <cell r="M63" t="str">
            <v>4 кв.</v>
          </cell>
          <cell r="T63" t="str">
            <v>1 кв.</v>
          </cell>
          <cell r="U63" t="str">
            <v>2 кв.</v>
          </cell>
          <cell r="V63" t="str">
            <v>6 мес.</v>
          </cell>
          <cell r="W63" t="str">
            <v>3 кв.</v>
          </cell>
          <cell r="X63" t="str">
            <v>9 мес.</v>
          </cell>
          <cell r="Y63" t="str">
            <v>4 кв.</v>
          </cell>
          <cell r="AA63" t="str">
            <v>4 квартал</v>
          </cell>
          <cell r="AB63" t="str">
            <v>С начала года</v>
          </cell>
          <cell r="AC63" t="str">
            <v>4 квартал</v>
          </cell>
          <cell r="AD63" t="str">
            <v>С начала года</v>
          </cell>
          <cell r="AE63" t="str">
            <v>Абсолютное</v>
          </cell>
          <cell r="AF63" t="str">
            <v>Относительное</v>
          </cell>
        </row>
        <row r="64">
          <cell r="B64">
            <v>1</v>
          </cell>
          <cell r="C64">
            <v>2</v>
          </cell>
          <cell r="D64">
            <v>3</v>
          </cell>
          <cell r="E64">
            <v>4</v>
          </cell>
          <cell r="F64">
            <v>5</v>
          </cell>
          <cell r="G64">
            <v>6</v>
          </cell>
          <cell r="H64">
            <v>7</v>
          </cell>
          <cell r="I64">
            <v>8</v>
          </cell>
          <cell r="J64">
            <v>9</v>
          </cell>
          <cell r="K64">
            <v>10</v>
          </cell>
          <cell r="L64">
            <v>11</v>
          </cell>
          <cell r="M64">
            <v>12</v>
          </cell>
          <cell r="N64">
            <v>13</v>
          </cell>
          <cell r="O64">
            <v>14</v>
          </cell>
          <cell r="P64">
            <v>15</v>
          </cell>
          <cell r="Q64">
            <v>16</v>
          </cell>
          <cell r="S64">
            <v>17</v>
          </cell>
          <cell r="T64">
            <v>18</v>
          </cell>
          <cell r="U64">
            <v>19</v>
          </cell>
          <cell r="V64">
            <v>20</v>
          </cell>
          <cell r="W64">
            <v>21</v>
          </cell>
          <cell r="X64">
            <v>22</v>
          </cell>
          <cell r="Y64">
            <v>23</v>
          </cell>
          <cell r="AA64">
            <v>24</v>
          </cell>
          <cell r="AB64">
            <v>25</v>
          </cell>
          <cell r="AC64">
            <v>26</v>
          </cell>
          <cell r="AD64">
            <v>27</v>
          </cell>
          <cell r="AE64">
            <v>28</v>
          </cell>
          <cell r="AF64">
            <v>29</v>
          </cell>
        </row>
        <row r="65">
          <cell r="C65" t="str">
            <v>Инвестиции, всего (сумма строк 1, 2, 3, 4)</v>
          </cell>
          <cell r="D65" t="str">
            <v>тыс.руб</v>
          </cell>
          <cell r="E65">
            <v>359327</v>
          </cell>
          <cell r="F65">
            <v>301464</v>
          </cell>
          <cell r="G65">
            <v>163338</v>
          </cell>
          <cell r="H65">
            <v>21068</v>
          </cell>
          <cell r="I65">
            <v>34416</v>
          </cell>
          <cell r="J65">
            <v>55484</v>
          </cell>
          <cell r="K65">
            <v>8111</v>
          </cell>
          <cell r="L65">
            <v>63595</v>
          </cell>
          <cell r="M65">
            <v>99743</v>
          </cell>
          <cell r="N65">
            <v>1527177</v>
          </cell>
          <cell r="O65">
            <v>1494163</v>
          </cell>
          <cell r="P65">
            <v>1016200</v>
          </cell>
          <cell r="Q65">
            <v>0</v>
          </cell>
          <cell r="S65">
            <v>169936</v>
          </cell>
          <cell r="T65">
            <v>21068</v>
          </cell>
          <cell r="U65">
            <v>34416</v>
          </cell>
          <cell r="V65">
            <v>55484</v>
          </cell>
          <cell r="W65">
            <v>9399</v>
          </cell>
          <cell r="X65">
            <v>64883</v>
          </cell>
          <cell r="Y65">
            <v>105053</v>
          </cell>
          <cell r="AA65">
            <v>99743</v>
          </cell>
          <cell r="AB65">
            <v>163338</v>
          </cell>
          <cell r="AC65">
            <v>105053</v>
          </cell>
          <cell r="AD65">
            <v>169936</v>
          </cell>
          <cell r="AE65">
            <v>6598</v>
          </cell>
          <cell r="AF65">
            <v>4.0394764231226045E-2</v>
          </cell>
        </row>
        <row r="66">
          <cell r="B66" t="str">
            <v>1.</v>
          </cell>
          <cell r="C66" t="str">
            <v>Инвестиции в основной капитал</v>
          </cell>
          <cell r="D66" t="str">
            <v>тыс.руб</v>
          </cell>
          <cell r="E66">
            <v>359327</v>
          </cell>
          <cell r="F66">
            <v>301464</v>
          </cell>
          <cell r="G66">
            <v>163338</v>
          </cell>
          <cell r="H66">
            <v>21068</v>
          </cell>
          <cell r="I66">
            <v>34416</v>
          </cell>
          <cell r="J66">
            <v>55484</v>
          </cell>
          <cell r="K66">
            <v>8111</v>
          </cell>
          <cell r="L66">
            <v>63595</v>
          </cell>
          <cell r="M66">
            <v>99743</v>
          </cell>
          <cell r="N66">
            <v>1527177</v>
          </cell>
          <cell r="O66">
            <v>1494163</v>
          </cell>
          <cell r="P66">
            <v>1016200</v>
          </cell>
          <cell r="Q66">
            <v>0</v>
          </cell>
          <cell r="S66">
            <v>169936</v>
          </cell>
          <cell r="T66">
            <v>21068</v>
          </cell>
          <cell r="U66">
            <v>34416</v>
          </cell>
          <cell r="V66">
            <v>55484</v>
          </cell>
          <cell r="W66">
            <v>9399</v>
          </cell>
          <cell r="X66">
            <v>64883</v>
          </cell>
          <cell r="Y66">
            <v>105053</v>
          </cell>
          <cell r="AA66">
            <v>99743</v>
          </cell>
          <cell r="AB66">
            <v>163338</v>
          </cell>
          <cell r="AC66">
            <v>105053</v>
          </cell>
          <cell r="AD66">
            <v>169936</v>
          </cell>
          <cell r="AE66">
            <v>6598</v>
          </cell>
          <cell r="AF66">
            <v>4.0394764231226045E-2</v>
          </cell>
        </row>
        <row r="67">
          <cell r="B67" t="str">
            <v>1.1.</v>
          </cell>
          <cell r="C67" t="str">
            <v xml:space="preserve">Инвестиции на производственное развитие </v>
          </cell>
          <cell r="D67" t="str">
            <v>тыс.руб</v>
          </cell>
          <cell r="E67">
            <v>351902</v>
          </cell>
          <cell r="F67">
            <v>298885</v>
          </cell>
          <cell r="G67">
            <v>162793</v>
          </cell>
          <cell r="H67">
            <v>20708</v>
          </cell>
          <cell r="I67">
            <v>34363</v>
          </cell>
          <cell r="J67">
            <v>55071</v>
          </cell>
          <cell r="K67">
            <v>7979</v>
          </cell>
          <cell r="L67">
            <v>63050</v>
          </cell>
          <cell r="M67">
            <v>99743</v>
          </cell>
          <cell r="N67">
            <v>1527177</v>
          </cell>
          <cell r="O67">
            <v>1494163</v>
          </cell>
          <cell r="P67">
            <v>1016200</v>
          </cell>
          <cell r="Q67">
            <v>0</v>
          </cell>
          <cell r="S67">
            <v>169367</v>
          </cell>
          <cell r="T67">
            <v>20708</v>
          </cell>
          <cell r="U67">
            <v>34363</v>
          </cell>
          <cell r="V67">
            <v>55071</v>
          </cell>
          <cell r="W67">
            <v>9243</v>
          </cell>
          <cell r="X67">
            <v>64314</v>
          </cell>
          <cell r="Y67">
            <v>105053</v>
          </cell>
          <cell r="AA67">
            <v>99743</v>
          </cell>
          <cell r="AB67">
            <v>162793</v>
          </cell>
          <cell r="AC67">
            <v>105053</v>
          </cell>
          <cell r="AD67">
            <v>169367</v>
          </cell>
          <cell r="AE67">
            <v>6574</v>
          </cell>
          <cell r="AF67">
            <v>4.0382571732199786E-2</v>
          </cell>
        </row>
        <row r="68">
          <cell r="B68" t="str">
            <v>1.1.1.</v>
          </cell>
          <cell r="C68" t="str">
            <v xml:space="preserve">Техническое перевооружение и реконструкция действующих предприятий </v>
          </cell>
          <cell r="D68" t="str">
            <v>тыс.руб</v>
          </cell>
          <cell r="E68">
            <v>351902</v>
          </cell>
          <cell r="F68">
            <v>277986</v>
          </cell>
          <cell r="G68">
            <v>156629</v>
          </cell>
          <cell r="H68">
            <v>20708</v>
          </cell>
          <cell r="I68">
            <v>34363</v>
          </cell>
          <cell r="J68">
            <v>55071</v>
          </cell>
          <cell r="K68">
            <v>7979</v>
          </cell>
          <cell r="L68">
            <v>63050</v>
          </cell>
          <cell r="M68">
            <v>93579</v>
          </cell>
          <cell r="N68">
            <v>745177</v>
          </cell>
          <cell r="O68">
            <v>536163</v>
          </cell>
          <cell r="P68">
            <v>671800</v>
          </cell>
          <cell r="S68">
            <v>139605</v>
          </cell>
          <cell r="T68">
            <v>17668</v>
          </cell>
          <cell r="U68">
            <v>14867</v>
          </cell>
          <cell r="V68">
            <v>32535</v>
          </cell>
          <cell r="W68">
            <v>9243</v>
          </cell>
          <cell r="X68">
            <v>41778</v>
          </cell>
          <cell r="Y68">
            <v>97827</v>
          </cell>
          <cell r="AA68">
            <v>93579</v>
          </cell>
          <cell r="AB68">
            <v>156629</v>
          </cell>
          <cell r="AC68">
            <v>97827</v>
          </cell>
          <cell r="AD68">
            <v>139605</v>
          </cell>
          <cell r="AE68">
            <v>-17024</v>
          </cell>
          <cell r="AF68">
            <v>-0.10868996162907252</v>
          </cell>
        </row>
        <row r="69">
          <cell r="B69" t="str">
            <v>1.1.2.</v>
          </cell>
          <cell r="C69" t="str">
            <v>Новое строительство и расширение действующих предприятий</v>
          </cell>
          <cell r="D69" t="str">
            <v>тыс.руб</v>
          </cell>
          <cell r="E69">
            <v>0</v>
          </cell>
          <cell r="F69">
            <v>20899</v>
          </cell>
          <cell r="G69">
            <v>6164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6164</v>
          </cell>
          <cell r="N69">
            <v>782000</v>
          </cell>
          <cell r="O69">
            <v>958000</v>
          </cell>
          <cell r="P69">
            <v>344400</v>
          </cell>
          <cell r="S69">
            <v>29762</v>
          </cell>
          <cell r="T69">
            <v>3040</v>
          </cell>
          <cell r="U69">
            <v>19496</v>
          </cell>
          <cell r="V69">
            <v>22536</v>
          </cell>
          <cell r="W69">
            <v>0</v>
          </cell>
          <cell r="X69">
            <v>22536</v>
          </cell>
          <cell r="Y69">
            <v>7226</v>
          </cell>
          <cell r="AA69">
            <v>6164</v>
          </cell>
          <cell r="AB69">
            <v>6164</v>
          </cell>
          <cell r="AC69">
            <v>7226</v>
          </cell>
          <cell r="AD69">
            <v>29762</v>
          </cell>
          <cell r="AE69">
            <v>23598</v>
          </cell>
          <cell r="AF69">
            <v>3.8283582089552239</v>
          </cell>
        </row>
        <row r="70">
          <cell r="B70" t="str">
            <v>1.1.2.1</v>
          </cell>
          <cell r="C70" t="str">
            <v xml:space="preserve"> - технологическое присоединение потребителей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782000</v>
          </cell>
          <cell r="O70">
            <v>913000</v>
          </cell>
          <cell r="P70">
            <v>322000</v>
          </cell>
          <cell r="S70">
            <v>25863</v>
          </cell>
          <cell r="T70">
            <v>3040</v>
          </cell>
          <cell r="U70">
            <v>19496</v>
          </cell>
          <cell r="V70">
            <v>22536</v>
          </cell>
          <cell r="W70">
            <v>0</v>
          </cell>
          <cell r="X70">
            <v>22536</v>
          </cell>
          <cell r="Y70">
            <v>3327</v>
          </cell>
          <cell r="AA70">
            <v>0</v>
          </cell>
          <cell r="AB70">
            <v>0</v>
          </cell>
          <cell r="AC70">
            <v>3327</v>
          </cell>
          <cell r="AD70">
            <v>25863</v>
          </cell>
          <cell r="AE70">
            <v>25863</v>
          </cell>
          <cell r="AF70" t="str">
            <v/>
          </cell>
        </row>
        <row r="71">
          <cell r="B71" t="str">
            <v>1.2.</v>
          </cell>
          <cell r="C71" t="str">
            <v>Приобретение объектов основных средств</v>
          </cell>
          <cell r="D71" t="str">
            <v>тыс.руб</v>
          </cell>
          <cell r="E71">
            <v>7425</v>
          </cell>
          <cell r="F71">
            <v>2579</v>
          </cell>
          <cell r="G71">
            <v>545</v>
          </cell>
          <cell r="H71">
            <v>360</v>
          </cell>
          <cell r="I71">
            <v>53</v>
          </cell>
          <cell r="J71">
            <v>413</v>
          </cell>
          <cell r="K71">
            <v>132</v>
          </cell>
          <cell r="L71">
            <v>545</v>
          </cell>
          <cell r="M71">
            <v>0</v>
          </cell>
          <cell r="N71">
            <v>0</v>
          </cell>
          <cell r="O71">
            <v>0</v>
          </cell>
          <cell r="S71">
            <v>569</v>
          </cell>
          <cell r="T71">
            <v>360</v>
          </cell>
          <cell r="U71">
            <v>53</v>
          </cell>
          <cell r="V71">
            <v>413</v>
          </cell>
          <cell r="W71">
            <v>156</v>
          </cell>
          <cell r="X71">
            <v>569</v>
          </cell>
          <cell r="Y71">
            <v>0</v>
          </cell>
          <cell r="AA71">
            <v>0</v>
          </cell>
          <cell r="AB71">
            <v>545</v>
          </cell>
          <cell r="AC71">
            <v>0</v>
          </cell>
          <cell r="AD71">
            <v>569</v>
          </cell>
          <cell r="AE71">
            <v>24</v>
          </cell>
          <cell r="AF71">
            <v>4.4036697247706424E-2</v>
          </cell>
        </row>
        <row r="72">
          <cell r="B72" t="str">
            <v>1.3.</v>
          </cell>
          <cell r="C72" t="str">
            <v>Инвестиции в развитие непроизводственной сферы</v>
          </cell>
          <cell r="D72" t="str">
            <v>тыс.руб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 t="str">
            <v/>
          </cell>
        </row>
        <row r="73">
          <cell r="B73">
            <v>2</v>
          </cell>
          <cell r="C73" t="str">
            <v>Финансовые вложения</v>
          </cell>
          <cell r="D73" t="str">
            <v>тыс.руб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 t="str">
            <v/>
          </cell>
        </row>
        <row r="74">
          <cell r="B74" t="str">
            <v>2.1.</v>
          </cell>
          <cell r="C74" t="str">
            <v>Долгосрочные финансовые вложения</v>
          </cell>
          <cell r="D74" t="str">
            <v>тыс.руб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 t="str">
            <v/>
          </cell>
        </row>
        <row r="75">
          <cell r="B75" t="str">
            <v>2.1.1.</v>
          </cell>
          <cell r="C75" t="str">
            <v xml:space="preserve">           в т.ч.   акции**</v>
          </cell>
          <cell r="D75" t="str">
            <v>тыс.руб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 t="str">
            <v/>
          </cell>
        </row>
        <row r="76">
          <cell r="B76" t="str">
            <v>2.1.2.</v>
          </cell>
          <cell r="C76" t="str">
            <v xml:space="preserve">                       облигации**</v>
          </cell>
          <cell r="D76" t="str">
            <v>тыс.руб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 t="str">
            <v/>
          </cell>
        </row>
        <row r="77">
          <cell r="B77" t="str">
            <v>2.1.3.</v>
          </cell>
          <cell r="C77" t="str">
            <v xml:space="preserve">                       займы выданные**</v>
          </cell>
          <cell r="D77" t="str">
            <v>тыс.руб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 t="str">
            <v/>
          </cell>
        </row>
        <row r="78">
          <cell r="B78" t="str">
            <v>2.1.4.</v>
          </cell>
          <cell r="C78" t="str">
            <v xml:space="preserve">                       векселя**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 t="str">
            <v/>
          </cell>
        </row>
        <row r="79">
          <cell r="B79" t="str">
            <v>2.1.5.</v>
          </cell>
          <cell r="C79" t="str">
            <v xml:space="preserve">                       прочие финансовые вложения**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 t="str">
            <v/>
          </cell>
        </row>
        <row r="80">
          <cell r="B80" t="str">
            <v>2.2.</v>
          </cell>
          <cell r="C80" t="str">
            <v>Краткосрочные финансовые вложения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B81" t="str">
            <v>2.2.1.</v>
          </cell>
          <cell r="C81" t="str">
            <v xml:space="preserve">           в т.ч.   акции**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/>
          </cell>
        </row>
        <row r="82">
          <cell r="B82" t="str">
            <v>2.2.2.</v>
          </cell>
          <cell r="C82" t="str">
            <v xml:space="preserve">                       облигации**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 t="str">
            <v/>
          </cell>
        </row>
        <row r="83">
          <cell r="B83" t="str">
            <v>2.2.3.</v>
          </cell>
          <cell r="C83" t="str">
            <v xml:space="preserve">                       займы выданные**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 t="str">
            <v/>
          </cell>
        </row>
        <row r="84">
          <cell r="B84" t="str">
            <v>2.2.4.</v>
          </cell>
          <cell r="C84" t="str">
            <v xml:space="preserve">                       векселя**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 t="str">
            <v/>
          </cell>
        </row>
        <row r="85">
          <cell r="B85" t="str">
            <v>2.2.5.</v>
          </cell>
          <cell r="C85" t="str">
            <v xml:space="preserve">                       прочие финансовые вложения**</v>
          </cell>
          <cell r="D85" t="str">
            <v>тыс.руб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 t="str">
            <v/>
          </cell>
        </row>
        <row r="86">
          <cell r="B86">
            <v>3</v>
          </cell>
          <cell r="C86" t="str">
            <v>Нематериальные активы</v>
          </cell>
          <cell r="D86" t="str">
            <v>тыс.руб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 t="str">
            <v/>
          </cell>
        </row>
        <row r="87">
          <cell r="B87">
            <v>4</v>
          </cell>
          <cell r="C87" t="str">
            <v xml:space="preserve">Прочие вложения     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 t="str">
            <v/>
          </cell>
        </row>
        <row r="88">
          <cell r="B88" t="str">
            <v>1а</v>
          </cell>
          <cell r="C88" t="str">
            <v xml:space="preserve">Объекты инвестиций в основной капитал (расшифровка стр.1) </v>
          </cell>
          <cell r="D88" t="str">
            <v>тыс.руб</v>
          </cell>
          <cell r="E88">
            <v>359327</v>
          </cell>
          <cell r="F88">
            <v>301464</v>
          </cell>
          <cell r="G88">
            <v>163338</v>
          </cell>
          <cell r="H88">
            <v>21068</v>
          </cell>
          <cell r="I88">
            <v>34416</v>
          </cell>
          <cell r="J88">
            <v>55484</v>
          </cell>
          <cell r="K88">
            <v>8111</v>
          </cell>
          <cell r="L88">
            <v>63595</v>
          </cell>
          <cell r="M88">
            <v>99743</v>
          </cell>
          <cell r="N88">
            <v>1527177</v>
          </cell>
          <cell r="O88">
            <v>1494163</v>
          </cell>
          <cell r="P88">
            <v>1016200</v>
          </cell>
          <cell r="Q88">
            <v>0</v>
          </cell>
          <cell r="S88">
            <v>169936</v>
          </cell>
          <cell r="T88">
            <v>21068</v>
          </cell>
          <cell r="U88">
            <v>34416</v>
          </cell>
          <cell r="V88">
            <v>55484</v>
          </cell>
          <cell r="W88">
            <v>9399</v>
          </cell>
          <cell r="X88">
            <v>64883</v>
          </cell>
          <cell r="Y88">
            <v>105053</v>
          </cell>
          <cell r="AA88">
            <v>99743</v>
          </cell>
          <cell r="AB88">
            <v>163338</v>
          </cell>
          <cell r="AC88">
            <v>105053</v>
          </cell>
          <cell r="AD88">
            <v>169936</v>
          </cell>
          <cell r="AE88">
            <v>6598</v>
          </cell>
          <cell r="AF88">
            <v>4.0394764231226045E-2</v>
          </cell>
        </row>
        <row r="89">
          <cell r="B89" t="str">
            <v>1а.1</v>
          </cell>
          <cell r="C89" t="str">
            <v>Объекты генерации</v>
          </cell>
          <cell r="D89" t="str">
            <v>тыс.руб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 t="str">
            <v/>
          </cell>
        </row>
        <row r="90">
          <cell r="B90" t="str">
            <v>1а.1.1</v>
          </cell>
          <cell r="C90" t="str">
            <v xml:space="preserve">   - гидроэлектростанции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 t="str">
            <v/>
          </cell>
        </row>
        <row r="91">
          <cell r="B91" t="str">
            <v>1а.1.2</v>
          </cell>
          <cell r="C91" t="str">
            <v xml:space="preserve">   - зоны затопления</v>
          </cell>
          <cell r="D91" t="str">
            <v>тыс.руб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 t="str">
            <v/>
          </cell>
        </row>
        <row r="92">
          <cell r="B92" t="str">
            <v>1а.1.3</v>
          </cell>
          <cell r="C92" t="str">
            <v xml:space="preserve">   - тепловые электростанции </v>
          </cell>
          <cell r="D92" t="str">
            <v>тыс.руб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 t="str">
            <v/>
          </cell>
        </row>
        <row r="93">
          <cell r="B93" t="str">
            <v>1а.2</v>
          </cell>
          <cell r="C93" t="str">
            <v>Электросетевые объекты</v>
          </cell>
          <cell r="D93" t="str">
            <v>тыс.руб</v>
          </cell>
          <cell r="E93">
            <v>255746</v>
          </cell>
          <cell r="F93">
            <v>239243</v>
          </cell>
          <cell r="G93">
            <v>115169</v>
          </cell>
          <cell r="H93">
            <v>6621</v>
          </cell>
          <cell r="I93">
            <v>28662</v>
          </cell>
          <cell r="J93">
            <v>35283</v>
          </cell>
          <cell r="K93">
            <v>132</v>
          </cell>
          <cell r="L93">
            <v>35415</v>
          </cell>
          <cell r="M93">
            <v>79754</v>
          </cell>
          <cell r="N93">
            <v>1403612</v>
          </cell>
          <cell r="O93">
            <v>1381604</v>
          </cell>
          <cell r="P93">
            <v>841751</v>
          </cell>
          <cell r="Q93">
            <v>0</v>
          </cell>
          <cell r="S93">
            <v>116184</v>
          </cell>
          <cell r="T93">
            <v>6621</v>
          </cell>
          <cell r="U93">
            <v>28662</v>
          </cell>
          <cell r="V93">
            <v>35283</v>
          </cell>
          <cell r="W93">
            <v>2804</v>
          </cell>
          <cell r="X93">
            <v>38087</v>
          </cell>
          <cell r="Y93">
            <v>78097</v>
          </cell>
          <cell r="AA93">
            <v>79754</v>
          </cell>
          <cell r="AB93">
            <v>115169</v>
          </cell>
          <cell r="AC93">
            <v>78097</v>
          </cell>
          <cell r="AD93">
            <v>116184</v>
          </cell>
          <cell r="AE93">
            <v>1015</v>
          </cell>
          <cell r="AF93">
            <v>8.8131354791653998E-3</v>
          </cell>
        </row>
        <row r="94">
          <cell r="B94" t="str">
            <v>1а.2.1</v>
          </cell>
          <cell r="C94" t="str">
            <v xml:space="preserve">   - электрические линии</v>
          </cell>
          <cell r="D94" t="str">
            <v>тыс.руб</v>
          </cell>
          <cell r="E94">
            <v>118916</v>
          </cell>
          <cell r="F94">
            <v>95873</v>
          </cell>
          <cell r="G94">
            <v>17403</v>
          </cell>
          <cell r="H94">
            <v>433</v>
          </cell>
          <cell r="I94">
            <v>1371</v>
          </cell>
          <cell r="J94">
            <v>1804</v>
          </cell>
          <cell r="K94">
            <v>105</v>
          </cell>
          <cell r="L94">
            <v>1909</v>
          </cell>
          <cell r="M94">
            <v>15494</v>
          </cell>
          <cell r="N94">
            <v>742421</v>
          </cell>
          <cell r="O94">
            <v>585474</v>
          </cell>
          <cell r="P94">
            <v>487125</v>
          </cell>
          <cell r="S94">
            <v>23961</v>
          </cell>
          <cell r="T94">
            <v>433</v>
          </cell>
          <cell r="U94">
            <v>1371</v>
          </cell>
          <cell r="V94">
            <v>1804</v>
          </cell>
          <cell r="W94">
            <v>668</v>
          </cell>
          <cell r="X94">
            <v>2472</v>
          </cell>
          <cell r="Y94">
            <v>21489</v>
          </cell>
          <cell r="AA94">
            <v>15494</v>
          </cell>
          <cell r="AB94">
            <v>17403</v>
          </cell>
          <cell r="AC94">
            <v>21489</v>
          </cell>
          <cell r="AD94">
            <v>23961</v>
          </cell>
          <cell r="AE94">
            <v>6558</v>
          </cell>
          <cell r="AF94">
            <v>0.37683158076193762</v>
          </cell>
        </row>
        <row r="95">
          <cell r="B95" t="str">
            <v>1а.2.2</v>
          </cell>
          <cell r="C95" t="str">
            <v xml:space="preserve">   - машины и оборудование подстанций</v>
          </cell>
          <cell r="D95" t="str">
            <v>тыс.руб</v>
          </cell>
          <cell r="E95">
            <v>136830</v>
          </cell>
          <cell r="F95">
            <v>143370</v>
          </cell>
          <cell r="G95">
            <v>97766</v>
          </cell>
          <cell r="H95">
            <v>6188</v>
          </cell>
          <cell r="I95">
            <v>27291</v>
          </cell>
          <cell r="J95">
            <v>33479</v>
          </cell>
          <cell r="K95">
            <v>27</v>
          </cell>
          <cell r="L95">
            <v>33506</v>
          </cell>
          <cell r="M95">
            <v>64260</v>
          </cell>
          <cell r="N95">
            <v>661191</v>
          </cell>
          <cell r="O95">
            <v>796130</v>
          </cell>
          <cell r="P95">
            <v>354626</v>
          </cell>
          <cell r="S95">
            <v>92223</v>
          </cell>
          <cell r="T95">
            <v>6188</v>
          </cell>
          <cell r="U95">
            <v>27291</v>
          </cell>
          <cell r="V95">
            <v>33479</v>
          </cell>
          <cell r="W95">
            <v>2136</v>
          </cell>
          <cell r="X95">
            <v>35615</v>
          </cell>
          <cell r="Y95">
            <v>56608</v>
          </cell>
          <cell r="AA95">
            <v>64260</v>
          </cell>
          <cell r="AB95">
            <v>97766</v>
          </cell>
          <cell r="AC95">
            <v>56608</v>
          </cell>
          <cell r="AD95">
            <v>92223</v>
          </cell>
          <cell r="AE95">
            <v>-5543</v>
          </cell>
          <cell r="AF95">
            <v>-5.6696602090706379E-2</v>
          </cell>
        </row>
        <row r="96">
          <cell r="B96" t="str">
            <v>1а.3</v>
          </cell>
          <cell r="C96" t="str">
            <v>Тепловые сети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 t="str">
            <v>1а.4</v>
          </cell>
          <cell r="C97" t="str">
            <v>АИИС КУЭ</v>
          </cell>
          <cell r="D97" t="str">
            <v>тыс.руб</v>
          </cell>
          <cell r="E97">
            <v>11791</v>
          </cell>
          <cell r="F97">
            <v>2241</v>
          </cell>
          <cell r="G97">
            <v>2066</v>
          </cell>
          <cell r="H97">
            <v>0</v>
          </cell>
          <cell r="I97">
            <v>230</v>
          </cell>
          <cell r="J97">
            <v>230</v>
          </cell>
          <cell r="K97">
            <v>0</v>
          </cell>
          <cell r="L97">
            <v>230</v>
          </cell>
          <cell r="M97">
            <v>1836</v>
          </cell>
          <cell r="N97">
            <v>30665</v>
          </cell>
          <cell r="O97">
            <v>31159</v>
          </cell>
          <cell r="P97">
            <v>35149</v>
          </cell>
          <cell r="S97">
            <v>1318</v>
          </cell>
          <cell r="T97">
            <v>0</v>
          </cell>
          <cell r="U97">
            <v>230</v>
          </cell>
          <cell r="V97">
            <v>230</v>
          </cell>
          <cell r="W97">
            <v>223</v>
          </cell>
          <cell r="X97">
            <v>453</v>
          </cell>
          <cell r="Y97">
            <v>865</v>
          </cell>
          <cell r="AA97">
            <v>1836</v>
          </cell>
          <cell r="AB97">
            <v>2066</v>
          </cell>
          <cell r="AC97">
            <v>865</v>
          </cell>
          <cell r="AD97">
            <v>1318</v>
          </cell>
          <cell r="AE97">
            <v>-748</v>
          </cell>
          <cell r="AF97">
            <v>-0.36205227492739595</v>
          </cell>
        </row>
        <row r="98">
          <cell r="B98" t="str">
            <v>1а.5</v>
          </cell>
          <cell r="C98" t="str">
            <v>Объекты производственной инфраструктуры</v>
          </cell>
          <cell r="D98" t="str">
            <v>тыс.руб</v>
          </cell>
          <cell r="E98">
            <v>83855</v>
          </cell>
          <cell r="F98">
            <v>31425</v>
          </cell>
          <cell r="G98">
            <v>18510</v>
          </cell>
          <cell r="H98">
            <v>7486</v>
          </cell>
          <cell r="I98">
            <v>4233</v>
          </cell>
          <cell r="J98">
            <v>11719</v>
          </cell>
          <cell r="K98">
            <v>235</v>
          </cell>
          <cell r="L98">
            <v>11954</v>
          </cell>
          <cell r="M98">
            <v>6556</v>
          </cell>
          <cell r="N98">
            <v>35900</v>
          </cell>
          <cell r="O98">
            <v>13400</v>
          </cell>
          <cell r="P98">
            <v>60300</v>
          </cell>
          <cell r="S98">
            <v>22032</v>
          </cell>
          <cell r="T98">
            <v>7486</v>
          </cell>
          <cell r="U98">
            <v>4233</v>
          </cell>
          <cell r="V98">
            <v>11719</v>
          </cell>
          <cell r="W98">
            <v>888</v>
          </cell>
          <cell r="X98">
            <v>12607</v>
          </cell>
          <cell r="Y98">
            <v>9425</v>
          </cell>
          <cell r="AA98">
            <v>6556</v>
          </cell>
          <cell r="AB98">
            <v>18510</v>
          </cell>
          <cell r="AC98">
            <v>9425</v>
          </cell>
          <cell r="AD98">
            <v>22032</v>
          </cell>
          <cell r="AE98">
            <v>3522</v>
          </cell>
          <cell r="AF98">
            <v>0.19027552674230147</v>
          </cell>
        </row>
        <row r="99">
          <cell r="B99" t="str">
            <v>1а.6</v>
          </cell>
          <cell r="C99" t="str">
            <v>Прочие производственные и хозяйственные объекты</v>
          </cell>
          <cell r="D99" t="str">
            <v>тыс.руб</v>
          </cell>
          <cell r="E99">
            <v>0</v>
          </cell>
          <cell r="F99">
            <v>24133</v>
          </cell>
          <cell r="G99">
            <v>23343</v>
          </cell>
          <cell r="H99">
            <v>2862</v>
          </cell>
          <cell r="I99">
            <v>1140</v>
          </cell>
          <cell r="J99">
            <v>4002</v>
          </cell>
          <cell r="K99">
            <v>7744</v>
          </cell>
          <cell r="L99">
            <v>11746</v>
          </cell>
          <cell r="M99">
            <v>11597</v>
          </cell>
          <cell r="N99">
            <v>51000</v>
          </cell>
          <cell r="O99">
            <v>60000</v>
          </cell>
          <cell r="P99">
            <v>71000</v>
          </cell>
          <cell r="S99">
            <v>25659</v>
          </cell>
          <cell r="T99">
            <v>2862</v>
          </cell>
          <cell r="U99">
            <v>1140</v>
          </cell>
          <cell r="V99">
            <v>4002</v>
          </cell>
          <cell r="W99">
            <v>5393</v>
          </cell>
          <cell r="X99">
            <v>9395</v>
          </cell>
          <cell r="Y99">
            <v>16264</v>
          </cell>
          <cell r="AA99">
            <v>11597</v>
          </cell>
          <cell r="AB99">
            <v>23343</v>
          </cell>
          <cell r="AC99">
            <v>16264</v>
          </cell>
          <cell r="AD99">
            <v>25659</v>
          </cell>
          <cell r="AE99">
            <v>2316</v>
          </cell>
          <cell r="AF99">
            <v>9.9216039069528333E-2</v>
          </cell>
        </row>
        <row r="100">
          <cell r="B100" t="str">
            <v>1а.7</v>
          </cell>
          <cell r="C100" t="str">
            <v xml:space="preserve">Проектно-изыскательские работы </v>
          </cell>
          <cell r="D100" t="str">
            <v>тыс.руб</v>
          </cell>
          <cell r="E100">
            <v>7935</v>
          </cell>
          <cell r="F100">
            <v>4422</v>
          </cell>
          <cell r="G100">
            <v>4250</v>
          </cell>
          <cell r="H100">
            <v>4099</v>
          </cell>
          <cell r="I100">
            <v>151</v>
          </cell>
          <cell r="J100">
            <v>4250</v>
          </cell>
          <cell r="K100">
            <v>0</v>
          </cell>
          <cell r="L100">
            <v>4250</v>
          </cell>
          <cell r="M100">
            <v>0</v>
          </cell>
          <cell r="N100">
            <v>6000</v>
          </cell>
          <cell r="O100">
            <v>8000</v>
          </cell>
          <cell r="P100">
            <v>8000</v>
          </cell>
          <cell r="S100">
            <v>4743</v>
          </cell>
          <cell r="T100">
            <v>4099</v>
          </cell>
          <cell r="U100">
            <v>151</v>
          </cell>
          <cell r="V100">
            <v>4250</v>
          </cell>
          <cell r="W100">
            <v>91</v>
          </cell>
          <cell r="X100">
            <v>4341</v>
          </cell>
          <cell r="Y100">
            <v>402</v>
          </cell>
          <cell r="AA100">
            <v>0</v>
          </cell>
          <cell r="AB100">
            <v>4250</v>
          </cell>
          <cell r="AC100">
            <v>402</v>
          </cell>
          <cell r="AD100">
            <v>4743</v>
          </cell>
          <cell r="AE100">
            <v>493</v>
          </cell>
          <cell r="AF100">
            <v>0.11600000000000001</v>
          </cell>
        </row>
        <row r="101">
          <cell r="B101" t="str">
            <v>1б</v>
          </cell>
          <cell r="C101" t="str">
            <v xml:space="preserve">Направления финансирования инвестиций (расшифровка стр.1) </v>
          </cell>
          <cell r="D101" t="str">
            <v>тыс.руб</v>
          </cell>
          <cell r="E101">
            <v>359327</v>
          </cell>
          <cell r="F101">
            <v>301464</v>
          </cell>
          <cell r="G101">
            <v>163338</v>
          </cell>
          <cell r="H101">
            <v>21068</v>
          </cell>
          <cell r="I101">
            <v>34416</v>
          </cell>
          <cell r="J101">
            <v>55484</v>
          </cell>
          <cell r="K101">
            <v>8111</v>
          </cell>
          <cell r="L101">
            <v>63595</v>
          </cell>
          <cell r="M101">
            <v>99743</v>
          </cell>
          <cell r="N101">
            <v>1527177</v>
          </cell>
          <cell r="O101">
            <v>1494163</v>
          </cell>
          <cell r="P101">
            <v>1016200</v>
          </cell>
          <cell r="Q101">
            <v>124450.6</v>
          </cell>
          <cell r="S101">
            <v>169936</v>
          </cell>
          <cell r="T101">
            <v>21068</v>
          </cell>
          <cell r="U101">
            <v>34416</v>
          </cell>
          <cell r="V101">
            <v>55484</v>
          </cell>
          <cell r="W101">
            <v>9399</v>
          </cell>
          <cell r="X101">
            <v>64883</v>
          </cell>
          <cell r="Y101">
            <v>105053</v>
          </cell>
          <cell r="AA101">
            <v>99743</v>
          </cell>
          <cell r="AB101">
            <v>163338</v>
          </cell>
          <cell r="AC101">
            <v>105053</v>
          </cell>
          <cell r="AD101">
            <v>169936</v>
          </cell>
          <cell r="AE101">
            <v>6598</v>
          </cell>
          <cell r="AF101">
            <v>4.0394764231226045E-2</v>
          </cell>
        </row>
        <row r="102">
          <cell r="B102" t="str">
            <v>1б.1</v>
          </cell>
          <cell r="C102" t="str">
            <v>Материалы</v>
          </cell>
          <cell r="D102" t="str">
            <v>тыс.руб</v>
          </cell>
          <cell r="E102">
            <v>21904</v>
          </cell>
          <cell r="F102">
            <v>2576</v>
          </cell>
          <cell r="G102">
            <v>8</v>
          </cell>
          <cell r="H102">
            <v>0</v>
          </cell>
          <cell r="I102">
            <v>8</v>
          </cell>
          <cell r="J102">
            <v>8</v>
          </cell>
          <cell r="K102">
            <v>0</v>
          </cell>
          <cell r="L102">
            <v>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468</v>
          </cell>
          <cell r="T102">
            <v>0</v>
          </cell>
          <cell r="U102">
            <v>8</v>
          </cell>
          <cell r="V102">
            <v>8</v>
          </cell>
          <cell r="W102">
            <v>3</v>
          </cell>
          <cell r="X102">
            <v>11</v>
          </cell>
          <cell r="Y102">
            <v>457</v>
          </cell>
          <cell r="AA102">
            <v>0</v>
          </cell>
          <cell r="AB102">
            <v>8</v>
          </cell>
          <cell r="AC102">
            <v>457</v>
          </cell>
          <cell r="AD102">
            <v>468</v>
          </cell>
          <cell r="AE102">
            <v>460</v>
          </cell>
          <cell r="AF102">
            <v>57.5</v>
          </cell>
        </row>
        <row r="103">
          <cell r="B103" t="str">
            <v>1б.2</v>
          </cell>
          <cell r="C103" t="str">
            <v>ФОТ</v>
          </cell>
          <cell r="D103" t="str">
            <v>тыс.руб</v>
          </cell>
          <cell r="E103">
            <v>2019</v>
          </cell>
          <cell r="F103">
            <v>5392</v>
          </cell>
          <cell r="G103">
            <v>7919.2999999999993</v>
          </cell>
          <cell r="H103">
            <v>1681</v>
          </cell>
          <cell r="I103">
            <v>2624</v>
          </cell>
          <cell r="J103">
            <v>4305</v>
          </cell>
          <cell r="K103">
            <v>1782.9</v>
          </cell>
          <cell r="L103">
            <v>6087.9</v>
          </cell>
          <cell r="M103">
            <v>1831.4</v>
          </cell>
          <cell r="N103">
            <v>7615</v>
          </cell>
          <cell r="O103">
            <v>8179</v>
          </cell>
          <cell r="P103">
            <v>8751</v>
          </cell>
          <cell r="S103">
            <v>7888</v>
          </cell>
          <cell r="T103">
            <v>1681</v>
          </cell>
          <cell r="U103">
            <v>2624</v>
          </cell>
          <cell r="V103">
            <v>4305</v>
          </cell>
          <cell r="W103">
            <v>1612</v>
          </cell>
          <cell r="X103">
            <v>5917</v>
          </cell>
          <cell r="Y103">
            <v>1971</v>
          </cell>
          <cell r="AA103">
            <v>1831.4</v>
          </cell>
          <cell r="AB103">
            <v>7919.2999999999993</v>
          </cell>
          <cell r="AC103">
            <v>1971</v>
          </cell>
          <cell r="AD103">
            <v>7888</v>
          </cell>
          <cell r="AE103">
            <v>-31.299999999999272</v>
          </cell>
          <cell r="AF103">
            <v>-3.9523695276096719E-3</v>
          </cell>
        </row>
        <row r="104">
          <cell r="B104" t="str">
            <v>1б.3</v>
          </cell>
          <cell r="C104" t="str">
            <v>ЕСН</v>
          </cell>
          <cell r="D104" t="str">
            <v>тыс.руб</v>
          </cell>
          <cell r="E104">
            <v>534</v>
          </cell>
          <cell r="F104">
            <v>1027</v>
          </cell>
          <cell r="G104">
            <v>1658.6999999999998</v>
          </cell>
          <cell r="H104">
            <v>405</v>
          </cell>
          <cell r="I104">
            <v>365</v>
          </cell>
          <cell r="J104">
            <v>770</v>
          </cell>
          <cell r="K104">
            <v>407.1</v>
          </cell>
          <cell r="L104">
            <v>1177.0999999999999</v>
          </cell>
          <cell r="M104">
            <v>481.6</v>
          </cell>
          <cell r="N104">
            <v>2010</v>
          </cell>
          <cell r="O104">
            <v>2159</v>
          </cell>
          <cell r="P104">
            <v>2310</v>
          </cell>
          <cell r="S104">
            <v>1289</v>
          </cell>
          <cell r="T104">
            <v>405</v>
          </cell>
          <cell r="U104">
            <v>365</v>
          </cell>
          <cell r="V104">
            <v>770</v>
          </cell>
          <cell r="W104">
            <v>271</v>
          </cell>
          <cell r="X104">
            <v>1041</v>
          </cell>
          <cell r="Y104">
            <v>248</v>
          </cell>
          <cell r="AA104">
            <v>481.6</v>
          </cell>
          <cell r="AB104">
            <v>1658.6999999999998</v>
          </cell>
          <cell r="AC104">
            <v>248</v>
          </cell>
          <cell r="AD104">
            <v>1289</v>
          </cell>
          <cell r="AE104">
            <v>-369.69999999999982</v>
          </cell>
          <cell r="AF104">
            <v>-0.22288539217459447</v>
          </cell>
        </row>
        <row r="105">
          <cell r="B105" t="str">
            <v>1б.4</v>
          </cell>
          <cell r="C105" t="str">
            <v>Услуги подрядных организаций</v>
          </cell>
          <cell r="D105" t="str">
            <v>тыс.руб</v>
          </cell>
          <cell r="E105">
            <v>154090</v>
          </cell>
          <cell r="F105">
            <v>228129</v>
          </cell>
          <cell r="G105">
            <v>77549</v>
          </cell>
          <cell r="H105">
            <v>15792</v>
          </cell>
          <cell r="I105">
            <v>29289</v>
          </cell>
          <cell r="J105">
            <v>45081</v>
          </cell>
          <cell r="K105">
            <v>109</v>
          </cell>
          <cell r="L105">
            <v>45190</v>
          </cell>
          <cell r="M105">
            <v>32359</v>
          </cell>
          <cell r="N105">
            <v>1478552</v>
          </cell>
          <cell r="O105">
            <v>1435825</v>
          </cell>
          <cell r="P105">
            <v>947139</v>
          </cell>
          <cell r="S105">
            <v>83528</v>
          </cell>
          <cell r="T105">
            <v>15792</v>
          </cell>
          <cell r="U105">
            <v>29289</v>
          </cell>
          <cell r="V105">
            <v>45081</v>
          </cell>
          <cell r="W105">
            <v>3016</v>
          </cell>
          <cell r="X105">
            <v>48097</v>
          </cell>
          <cell r="Y105">
            <v>35431</v>
          </cell>
          <cell r="AA105">
            <v>32359</v>
          </cell>
          <cell r="AB105">
            <v>77549</v>
          </cell>
          <cell r="AC105">
            <v>35431</v>
          </cell>
          <cell r="AD105">
            <v>83528</v>
          </cell>
          <cell r="AE105">
            <v>5979</v>
          </cell>
          <cell r="AF105">
            <v>7.7099640227469082E-2</v>
          </cell>
        </row>
        <row r="106">
          <cell r="B106" t="str">
            <v>1б.5</v>
          </cell>
          <cell r="C106" t="str">
            <v>Основные средства, требующие монтажа</v>
          </cell>
          <cell r="D106" t="str">
            <v>тыс.руб</v>
          </cell>
          <cell r="E106">
            <v>159118</v>
          </cell>
          <cell r="F106">
            <v>45977</v>
          </cell>
          <cell r="G106">
            <v>61761</v>
          </cell>
          <cell r="H106">
            <v>2625</v>
          </cell>
          <cell r="I106">
            <v>1368</v>
          </cell>
          <cell r="J106">
            <v>3993</v>
          </cell>
          <cell r="K106">
            <v>0</v>
          </cell>
          <cell r="L106">
            <v>3993</v>
          </cell>
          <cell r="M106">
            <v>57768</v>
          </cell>
          <cell r="N106">
            <v>0</v>
          </cell>
          <cell r="O106">
            <v>0</v>
          </cell>
          <cell r="P106">
            <v>0</v>
          </cell>
          <cell r="Q106">
            <v>62100.6</v>
          </cell>
          <cell r="S106">
            <v>53854</v>
          </cell>
          <cell r="T106">
            <v>2625</v>
          </cell>
          <cell r="U106">
            <v>1368</v>
          </cell>
          <cell r="V106">
            <v>3993</v>
          </cell>
          <cell r="W106">
            <v>0</v>
          </cell>
          <cell r="X106">
            <v>3993</v>
          </cell>
          <cell r="Y106">
            <v>49861</v>
          </cell>
          <cell r="AA106">
            <v>57768</v>
          </cell>
          <cell r="AB106">
            <v>61761</v>
          </cell>
          <cell r="AC106">
            <v>49861</v>
          </cell>
          <cell r="AD106">
            <v>53854</v>
          </cell>
          <cell r="AE106">
            <v>-7907</v>
          </cell>
          <cell r="AF106">
            <v>-0.12802577678470231</v>
          </cell>
        </row>
        <row r="107">
          <cell r="B107" t="str">
            <v>1б.6</v>
          </cell>
          <cell r="C107" t="str">
            <v>Основные средства, не требующие монтажа</v>
          </cell>
          <cell r="D107" t="str">
            <v>тыс.руб</v>
          </cell>
          <cell r="E107">
            <v>13727</v>
          </cell>
          <cell r="F107">
            <v>15697</v>
          </cell>
          <cell r="G107">
            <v>13847</v>
          </cell>
          <cell r="H107">
            <v>96</v>
          </cell>
          <cell r="I107">
            <v>636</v>
          </cell>
          <cell r="J107">
            <v>732</v>
          </cell>
          <cell r="K107">
            <v>5812</v>
          </cell>
          <cell r="L107">
            <v>6544</v>
          </cell>
          <cell r="M107">
            <v>7303</v>
          </cell>
          <cell r="N107">
            <v>39000</v>
          </cell>
          <cell r="O107">
            <v>48000</v>
          </cell>
          <cell r="P107">
            <v>58000</v>
          </cell>
          <cell r="Q107">
            <v>62350</v>
          </cell>
          <cell r="S107">
            <v>14720</v>
          </cell>
          <cell r="T107">
            <v>96</v>
          </cell>
          <cell r="U107">
            <v>636</v>
          </cell>
          <cell r="V107">
            <v>732</v>
          </cell>
          <cell r="W107">
            <v>4173</v>
          </cell>
          <cell r="X107">
            <v>4905</v>
          </cell>
          <cell r="Y107">
            <v>9815</v>
          </cell>
          <cell r="AA107">
            <v>7303</v>
          </cell>
          <cell r="AB107">
            <v>13847</v>
          </cell>
          <cell r="AC107">
            <v>9815</v>
          </cell>
          <cell r="AD107">
            <v>14720</v>
          </cell>
          <cell r="AE107">
            <v>873</v>
          </cell>
          <cell r="AF107">
            <v>6.3046147179894568E-2</v>
          </cell>
        </row>
        <row r="108">
          <cell r="B108" t="str">
            <v>1б.7</v>
          </cell>
          <cell r="C108" t="str">
            <v>Прочее</v>
          </cell>
          <cell r="D108" t="str">
            <v>тыс.руб</v>
          </cell>
          <cell r="E108">
            <v>7935</v>
          </cell>
          <cell r="F108">
            <v>2666</v>
          </cell>
          <cell r="G108">
            <v>595</v>
          </cell>
          <cell r="H108">
            <v>469</v>
          </cell>
          <cell r="I108">
            <v>126</v>
          </cell>
          <cell r="J108">
            <v>595</v>
          </cell>
          <cell r="K108">
            <v>0</v>
          </cell>
          <cell r="L108">
            <v>595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8189</v>
          </cell>
          <cell r="T108">
            <v>469</v>
          </cell>
          <cell r="U108">
            <v>126</v>
          </cell>
          <cell r="V108">
            <v>595</v>
          </cell>
          <cell r="W108">
            <v>324</v>
          </cell>
          <cell r="X108">
            <v>919</v>
          </cell>
          <cell r="Y108">
            <v>7270</v>
          </cell>
          <cell r="AA108">
            <v>0</v>
          </cell>
          <cell r="AB108">
            <v>595</v>
          </cell>
          <cell r="AC108">
            <v>7270</v>
          </cell>
          <cell r="AD108">
            <v>8189</v>
          </cell>
          <cell r="AE108">
            <v>7594</v>
          </cell>
          <cell r="AF108">
            <v>12.763025210084034</v>
          </cell>
        </row>
        <row r="109">
          <cell r="B109">
            <v>5</v>
          </cell>
          <cell r="C109" t="str">
            <v>Справочно: Кроме того, уплачиваемый НДС</v>
          </cell>
          <cell r="D109" t="str">
            <v>тыс.руб</v>
          </cell>
          <cell r="E109">
            <v>43974</v>
          </cell>
          <cell r="F109">
            <v>43796</v>
          </cell>
          <cell r="G109">
            <v>27524</v>
          </cell>
          <cell r="H109">
            <v>2842</v>
          </cell>
          <cell r="I109">
            <v>5268</v>
          </cell>
          <cell r="J109">
            <v>8110</v>
          </cell>
          <cell r="K109">
            <v>1460</v>
          </cell>
          <cell r="L109">
            <v>9570</v>
          </cell>
          <cell r="M109">
            <v>17954</v>
          </cell>
          <cell r="N109">
            <v>274892</v>
          </cell>
          <cell r="O109">
            <v>268949.3</v>
          </cell>
          <cell r="P109">
            <v>182916</v>
          </cell>
          <cell r="S109">
            <v>14822</v>
          </cell>
          <cell r="T109">
            <v>2842</v>
          </cell>
          <cell r="U109">
            <v>5268</v>
          </cell>
          <cell r="V109">
            <v>8110</v>
          </cell>
          <cell r="W109">
            <v>538</v>
          </cell>
          <cell r="X109">
            <v>8648</v>
          </cell>
          <cell r="Y109">
            <v>6174</v>
          </cell>
          <cell r="AA109">
            <v>17954</v>
          </cell>
          <cell r="AB109">
            <v>27524</v>
          </cell>
          <cell r="AC109">
            <v>6174</v>
          </cell>
          <cell r="AD109">
            <v>14822</v>
          </cell>
          <cell r="AE109">
            <v>-12702</v>
          </cell>
          <cell r="AF109">
            <v>-0.46148815579130942</v>
          </cell>
        </row>
        <row r="110">
          <cell r="B110">
            <v>6</v>
          </cell>
          <cell r="C110" t="str">
            <v>Погашение инвестиционных кредитов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J110">
            <v>0</v>
          </cell>
          <cell r="L110">
            <v>0</v>
          </cell>
          <cell r="S110">
            <v>0</v>
          </cell>
          <cell r="V110">
            <v>0</v>
          </cell>
          <cell r="X110">
            <v>0</v>
          </cell>
          <cell r="AB110">
            <v>0</v>
          </cell>
          <cell r="AD110">
            <v>0</v>
          </cell>
          <cell r="AE110">
            <v>0</v>
          </cell>
          <cell r="AF110" t="str">
            <v/>
          </cell>
        </row>
        <row r="113">
          <cell r="B113" t="str">
            <v>№ п/п</v>
          </cell>
          <cell r="C113" t="str">
            <v>Направления инвестиций</v>
          </cell>
          <cell r="D113" t="str">
            <v>Единицы измерения</v>
          </cell>
          <cell r="E113" t="str">
            <v xml:space="preserve"> 2007г. Факт</v>
          </cell>
          <cell r="F113" t="str">
            <v xml:space="preserve"> 2008г. Факт</v>
          </cell>
          <cell r="G113" t="str">
            <v xml:space="preserve"> 2009г. План</v>
          </cell>
          <cell r="H113" t="str">
            <v>В том числе по кварталам</v>
          </cell>
          <cell r="N113" t="str">
            <v xml:space="preserve"> 2010г. Прогноз</v>
          </cell>
          <cell r="O113" t="str">
            <v xml:space="preserve"> 2011г. Прогноз</v>
          </cell>
          <cell r="P113" t="str">
            <v xml:space="preserve"> 2012г. Прогноз</v>
          </cell>
          <cell r="Q113" t="str">
            <v xml:space="preserve"> 2013г. Прогноз</v>
          </cell>
          <cell r="S113" t="str">
            <v xml:space="preserve"> 2009г. Факт</v>
          </cell>
          <cell r="T113" t="str">
            <v>В том числе по кварталам</v>
          </cell>
          <cell r="AA113" t="str">
            <v>План отчётного периода</v>
          </cell>
          <cell r="AC113" t="str">
            <v>Факт за отчётный период</v>
          </cell>
          <cell r="AE113" t="str">
            <v>Отклонение факта от плана за год.</v>
          </cell>
        </row>
        <row r="114">
          <cell r="H114" t="str">
            <v>1 кв.</v>
          </cell>
          <cell r="I114" t="str">
            <v>2 кв.</v>
          </cell>
          <cell r="J114" t="str">
            <v>6 мес.</v>
          </cell>
          <cell r="K114" t="str">
            <v>3 кв.</v>
          </cell>
          <cell r="L114" t="str">
            <v>9 мес.</v>
          </cell>
          <cell r="M114" t="str">
            <v>4 кв.</v>
          </cell>
          <cell r="T114" t="str">
            <v>1 кв.</v>
          </cell>
          <cell r="U114" t="str">
            <v>2 кв.</v>
          </cell>
          <cell r="V114" t="str">
            <v>6 мес.</v>
          </cell>
          <cell r="W114" t="str">
            <v>3 кв.</v>
          </cell>
          <cell r="X114" t="str">
            <v>9 мес.</v>
          </cell>
          <cell r="Y114" t="str">
            <v>4 кв.</v>
          </cell>
          <cell r="AA114" t="str">
            <v>4 квартал</v>
          </cell>
          <cell r="AB114" t="str">
            <v>С начала года</v>
          </cell>
          <cell r="AC114" t="str">
            <v>4 квартал</v>
          </cell>
          <cell r="AD114" t="str">
            <v>С начала года</v>
          </cell>
          <cell r="AE114" t="str">
            <v>Абсолютное</v>
          </cell>
          <cell r="AF114" t="str">
            <v>Относительное</v>
          </cell>
        </row>
        <row r="115">
          <cell r="B115">
            <v>1</v>
          </cell>
          <cell r="C115">
            <v>2</v>
          </cell>
          <cell r="D115">
            <v>3</v>
          </cell>
          <cell r="E115">
            <v>3</v>
          </cell>
          <cell r="F115">
            <v>4</v>
          </cell>
          <cell r="G115">
            <v>5</v>
          </cell>
          <cell r="H115">
            <v>6</v>
          </cell>
          <cell r="I115">
            <v>7</v>
          </cell>
          <cell r="J115">
            <v>8</v>
          </cell>
          <cell r="K115">
            <v>9</v>
          </cell>
          <cell r="L115">
            <v>10</v>
          </cell>
          <cell r="M115">
            <v>11</v>
          </cell>
          <cell r="N115">
            <v>12</v>
          </cell>
          <cell r="O115">
            <v>13</v>
          </cell>
          <cell r="P115">
            <v>14</v>
          </cell>
          <cell r="Q115">
            <v>15</v>
          </cell>
          <cell r="S115">
            <v>16</v>
          </cell>
          <cell r="T115">
            <v>17</v>
          </cell>
          <cell r="U115">
            <v>18</v>
          </cell>
          <cell r="V115">
            <v>19</v>
          </cell>
          <cell r="W115">
            <v>20</v>
          </cell>
          <cell r="X115">
            <v>21</v>
          </cell>
          <cell r="Y115">
            <v>22</v>
          </cell>
          <cell r="AA115">
            <v>24</v>
          </cell>
          <cell r="AB115">
            <v>25</v>
          </cell>
          <cell r="AC115">
            <v>26</v>
          </cell>
          <cell r="AD115">
            <v>27</v>
          </cell>
          <cell r="AE115">
            <v>28</v>
          </cell>
          <cell r="AF115">
            <v>29</v>
          </cell>
        </row>
        <row r="116">
          <cell r="C116" t="str">
            <v>**)Акции</v>
          </cell>
        </row>
        <row r="117">
          <cell r="B117" t="str">
            <v>1</v>
          </cell>
          <cell r="C117" t="str">
            <v>Расшифровка вложений в акции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 t="str">
            <v/>
          </cell>
        </row>
        <row r="118">
          <cell r="B118" t="str">
            <v>2</v>
          </cell>
          <cell r="C118" t="str">
            <v>Расшифровка вложений в акции</v>
          </cell>
          <cell r="D118" t="str">
            <v>тыс.руб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 t="str">
            <v/>
          </cell>
        </row>
        <row r="119">
          <cell r="B119" t="str">
            <v>3</v>
          </cell>
          <cell r="C119" t="str">
            <v>Расшифровка вложений в акции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 t="str">
            <v/>
          </cell>
        </row>
        <row r="120">
          <cell r="B120" t="str">
            <v>4</v>
          </cell>
          <cell r="C120" t="str">
            <v>Расшифровка вложений в акции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 t="str">
            <v/>
          </cell>
        </row>
        <row r="121">
          <cell r="B121">
            <v>5</v>
          </cell>
          <cell r="C121" t="str">
            <v>Расшифровка вложений в акции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 t="str">
            <v/>
          </cell>
        </row>
        <row r="122">
          <cell r="B122">
            <v>6</v>
          </cell>
          <cell r="C122" t="str">
            <v>Расшифровка вложений в акции</v>
          </cell>
          <cell r="D122" t="str">
            <v>тыс.руб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 t="str">
            <v/>
          </cell>
        </row>
        <row r="123">
          <cell r="B123">
            <v>7</v>
          </cell>
          <cell r="C123" t="str">
            <v>Расшифровка вложений в акции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 t="str">
            <v/>
          </cell>
        </row>
        <row r="124">
          <cell r="B124">
            <v>8</v>
          </cell>
          <cell r="C124" t="str">
            <v>Расшифровка вложений в акции</v>
          </cell>
          <cell r="D124" t="str">
            <v>тыс.руб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 t="str">
            <v/>
          </cell>
        </row>
        <row r="125">
          <cell r="B125">
            <v>9</v>
          </cell>
          <cell r="C125" t="str">
            <v>Расшифровка вложений в акции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 t="str">
            <v/>
          </cell>
        </row>
        <row r="126">
          <cell r="B126">
            <v>10</v>
          </cell>
          <cell r="C126" t="str">
            <v>Расшифровка вложений в акции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 t="str">
            <v/>
          </cell>
        </row>
        <row r="127">
          <cell r="C127" t="str">
            <v>**)Облигации</v>
          </cell>
        </row>
        <row r="128">
          <cell r="B128" t="str">
            <v>1</v>
          </cell>
          <cell r="C128" t="str">
            <v>Расшифровка вложений в облигации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 t="str">
            <v/>
          </cell>
        </row>
        <row r="129">
          <cell r="B129">
            <v>2</v>
          </cell>
          <cell r="C129" t="str">
            <v>Расшифровка вложений в облигации</v>
          </cell>
          <cell r="D129" t="str">
            <v>тыс.руб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 t="str">
            <v/>
          </cell>
        </row>
        <row r="130">
          <cell r="B130">
            <v>3</v>
          </cell>
          <cell r="C130" t="str">
            <v>Расшифровка вложений в облигации</v>
          </cell>
          <cell r="D130" t="str">
            <v>тыс.руб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 t="str">
            <v/>
          </cell>
        </row>
        <row r="131">
          <cell r="B131">
            <v>4</v>
          </cell>
          <cell r="C131" t="str">
            <v>Расшифровка вложений в облигации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 t="str">
            <v/>
          </cell>
        </row>
        <row r="132">
          <cell r="B132">
            <v>5</v>
          </cell>
          <cell r="C132" t="str">
            <v>Расшифровка вложений в облигации</v>
          </cell>
          <cell r="D132" t="str">
            <v>тыс.руб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 t="str">
            <v/>
          </cell>
        </row>
        <row r="133">
          <cell r="B133">
            <v>6</v>
          </cell>
          <cell r="C133" t="str">
            <v>Расшифровка вложений в облигации</v>
          </cell>
          <cell r="D133" t="str">
            <v>тыс.руб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 t="str">
            <v/>
          </cell>
        </row>
        <row r="134">
          <cell r="B134">
            <v>7</v>
          </cell>
          <cell r="C134" t="str">
            <v>Расшифровка вложений в облигации</v>
          </cell>
          <cell r="D134" t="str">
            <v>тыс.руб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 t="str">
            <v/>
          </cell>
        </row>
        <row r="135">
          <cell r="B135">
            <v>8</v>
          </cell>
          <cell r="C135" t="str">
            <v>Расшифровка вложений в облигации</v>
          </cell>
          <cell r="D135" t="str">
            <v>тыс.руб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 t="str">
            <v/>
          </cell>
        </row>
        <row r="136">
          <cell r="B136">
            <v>9</v>
          </cell>
          <cell r="C136" t="str">
            <v>Расшифровка вложений в облигации</v>
          </cell>
          <cell r="D136" t="str">
            <v>тыс.руб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 t="str">
            <v/>
          </cell>
        </row>
        <row r="137">
          <cell r="B137">
            <v>10</v>
          </cell>
          <cell r="C137" t="str">
            <v>Расшифровка вложений в облигации</v>
          </cell>
          <cell r="D137" t="str">
            <v>тыс.руб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 t="str">
            <v/>
          </cell>
        </row>
        <row r="138">
          <cell r="C138" t="str">
            <v>**)Займы выданные</v>
          </cell>
        </row>
        <row r="139">
          <cell r="B139" t="str">
            <v>1</v>
          </cell>
          <cell r="C139" t="str">
            <v>Расшифровка выданных займов</v>
          </cell>
          <cell r="D139" t="str">
            <v>тыс.руб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 t="str">
            <v/>
          </cell>
        </row>
        <row r="140">
          <cell r="B140">
            <v>2</v>
          </cell>
          <cell r="C140" t="str">
            <v>Расшифровка выданных займов</v>
          </cell>
          <cell r="D140" t="str">
            <v>тыс.руб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 t="str">
            <v/>
          </cell>
        </row>
        <row r="141">
          <cell r="B141">
            <v>3</v>
          </cell>
          <cell r="C141" t="str">
            <v>Расшифровка выданных займов</v>
          </cell>
          <cell r="D141" t="str">
            <v>тыс.руб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 t="str">
            <v/>
          </cell>
        </row>
        <row r="142">
          <cell r="B142">
            <v>4</v>
          </cell>
          <cell r="C142" t="str">
            <v>Расшифровка выданных займов</v>
          </cell>
          <cell r="D142" t="str">
            <v>тыс.руб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 t="str">
            <v/>
          </cell>
        </row>
        <row r="143">
          <cell r="B143">
            <v>5</v>
          </cell>
          <cell r="C143" t="str">
            <v>Расшифровка выданных займов</v>
          </cell>
          <cell r="D143" t="str">
            <v>тыс.руб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 t="str">
            <v/>
          </cell>
        </row>
        <row r="144">
          <cell r="B144">
            <v>6</v>
          </cell>
          <cell r="C144" t="str">
            <v>Расшифровка выданных займов</v>
          </cell>
          <cell r="D144" t="str">
            <v>тыс.руб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 t="str">
            <v/>
          </cell>
        </row>
        <row r="145">
          <cell r="B145">
            <v>7</v>
          </cell>
          <cell r="C145" t="str">
            <v>Расшифровка выданных займов</v>
          </cell>
          <cell r="D145" t="str">
            <v>тыс.руб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 t="str">
            <v/>
          </cell>
        </row>
        <row r="146">
          <cell r="B146">
            <v>8</v>
          </cell>
          <cell r="C146" t="str">
            <v>Расшифровка выданных займов</v>
          </cell>
          <cell r="D146" t="str">
            <v>тыс.руб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 t="str">
            <v/>
          </cell>
        </row>
        <row r="147">
          <cell r="B147">
            <v>9</v>
          </cell>
          <cell r="C147" t="str">
            <v>Расшифровка выданных займов</v>
          </cell>
          <cell r="D147" t="str">
            <v>тыс.руб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 t="str">
            <v/>
          </cell>
        </row>
        <row r="148">
          <cell r="B148">
            <v>10</v>
          </cell>
          <cell r="C148" t="str">
            <v>Расшифровка выданных займов</v>
          </cell>
          <cell r="D148" t="str">
            <v>тыс.руб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 t="str">
            <v/>
          </cell>
        </row>
        <row r="149">
          <cell r="C149" t="str">
            <v>**)Векселя</v>
          </cell>
        </row>
        <row r="150">
          <cell r="B150" t="str">
            <v>1</v>
          </cell>
          <cell r="C150" t="str">
            <v>Расшифровка вложений в векселя</v>
          </cell>
          <cell r="D150" t="str">
            <v>тыс.руб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 t="str">
            <v/>
          </cell>
        </row>
        <row r="151">
          <cell r="B151">
            <v>2</v>
          </cell>
          <cell r="C151" t="str">
            <v>Расшифровка вложений в векселя</v>
          </cell>
          <cell r="D151" t="str">
            <v>тыс.руб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 t="str">
            <v/>
          </cell>
        </row>
        <row r="152">
          <cell r="B152">
            <v>3</v>
          </cell>
          <cell r="C152" t="str">
            <v>Расшифровка вложений в векселя</v>
          </cell>
          <cell r="D152" t="str">
            <v>тыс.руб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 t="str">
            <v/>
          </cell>
        </row>
        <row r="153">
          <cell r="B153">
            <v>4</v>
          </cell>
          <cell r="C153" t="str">
            <v>Расшифровка вложений в векселя</v>
          </cell>
          <cell r="D153" t="str">
            <v>тыс.руб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 t="str">
            <v/>
          </cell>
        </row>
        <row r="154">
          <cell r="B154">
            <v>5</v>
          </cell>
          <cell r="C154" t="str">
            <v>Расшифровка вложений в векселя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 t="str">
            <v/>
          </cell>
        </row>
        <row r="155">
          <cell r="B155">
            <v>6</v>
          </cell>
          <cell r="C155" t="str">
            <v>Расшифровка вложений в векселя</v>
          </cell>
          <cell r="D155" t="str">
            <v>тыс.руб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 t="str">
            <v/>
          </cell>
        </row>
        <row r="156">
          <cell r="B156">
            <v>7</v>
          </cell>
          <cell r="C156" t="str">
            <v>Расшифровка вложений в векселя</v>
          </cell>
          <cell r="D156" t="str">
            <v>тыс.руб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 t="str">
            <v/>
          </cell>
        </row>
        <row r="157">
          <cell r="B157">
            <v>8</v>
          </cell>
          <cell r="C157" t="str">
            <v>Расшифровка вложений в векселя</v>
          </cell>
          <cell r="D157" t="str">
            <v>тыс.руб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 t="str">
            <v/>
          </cell>
        </row>
        <row r="158">
          <cell r="B158">
            <v>9</v>
          </cell>
          <cell r="C158" t="str">
            <v>Расшифровка вложений в векселя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 t="str">
            <v/>
          </cell>
        </row>
        <row r="159">
          <cell r="B159">
            <v>10</v>
          </cell>
          <cell r="C159" t="str">
            <v>Расшифровка вложений в векселя</v>
          </cell>
          <cell r="D159" t="str">
            <v>тыс.руб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 t="str">
            <v/>
          </cell>
        </row>
        <row r="160">
          <cell r="C160" t="str">
            <v>**)Прочие финансовые вложения</v>
          </cell>
        </row>
        <row r="161">
          <cell r="B161" t="str">
            <v>1</v>
          </cell>
          <cell r="C161" t="str">
            <v>Расшифровка прочих финансовых вложений</v>
          </cell>
          <cell r="D161" t="str">
            <v>тыс.руб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 t="str">
            <v/>
          </cell>
        </row>
        <row r="162">
          <cell r="B162">
            <v>2</v>
          </cell>
          <cell r="C162" t="str">
            <v>Расшифровка прочих финансовых вложений</v>
          </cell>
          <cell r="D162" t="str">
            <v>тыс.руб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 t="str">
            <v/>
          </cell>
        </row>
        <row r="163">
          <cell r="B163">
            <v>3</v>
          </cell>
          <cell r="C163" t="str">
            <v>Расшифровка прочих финансовых вложений</v>
          </cell>
          <cell r="D163" t="str">
            <v>тыс.руб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 t="str">
            <v/>
          </cell>
        </row>
        <row r="164">
          <cell r="B164">
            <v>4</v>
          </cell>
          <cell r="C164" t="str">
            <v>Расшифровка прочих финансовых вложений</v>
          </cell>
          <cell r="D164" t="str">
            <v>тыс.руб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 t="str">
            <v/>
          </cell>
        </row>
        <row r="165">
          <cell r="B165">
            <v>5</v>
          </cell>
          <cell r="C165" t="str">
            <v>Расшифровка прочих финансовых вложений</v>
          </cell>
          <cell r="D165" t="str">
            <v>тыс.руб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 t="str">
            <v/>
          </cell>
        </row>
        <row r="166">
          <cell r="B166">
            <v>6</v>
          </cell>
          <cell r="C166" t="str">
            <v>Расшифровка прочих финансовых вложений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 t="str">
            <v/>
          </cell>
        </row>
        <row r="167">
          <cell r="B167">
            <v>7</v>
          </cell>
          <cell r="C167" t="str">
            <v>Расшифровка прочих финансовых вложений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 t="str">
            <v/>
          </cell>
        </row>
        <row r="168">
          <cell r="B168">
            <v>8</v>
          </cell>
          <cell r="C168" t="str">
            <v>Расшифровка прочих финансовых вложений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 t="str">
            <v/>
          </cell>
        </row>
        <row r="169">
          <cell r="B169">
            <v>9</v>
          </cell>
          <cell r="C169" t="str">
            <v>Расшифровка прочих финансовых вложений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 t="str">
            <v/>
          </cell>
        </row>
        <row r="170">
          <cell r="B170">
            <v>10</v>
          </cell>
          <cell r="C170" t="str">
            <v>Расшифровка прочих финансовых вложений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 t="str">
            <v/>
          </cell>
        </row>
        <row r="172">
          <cell r="C172" t="str">
            <v xml:space="preserve">Ввод основных фондов (без НДС) </v>
          </cell>
        </row>
        <row r="173">
          <cell r="B173" t="str">
            <v>№ п/п</v>
          </cell>
          <cell r="C173" t="str">
            <v>Ввод ОФ - направления и объекты</v>
          </cell>
          <cell r="D173" t="str">
            <v>Единицы измерения</v>
          </cell>
          <cell r="E173" t="str">
            <v xml:space="preserve"> 2007г. Факт</v>
          </cell>
          <cell r="F173" t="str">
            <v xml:space="preserve"> 2008г. Факт</v>
          </cell>
          <cell r="G173" t="str">
            <v xml:space="preserve"> 2009г. План</v>
          </cell>
          <cell r="H173" t="str">
            <v>В том числе по кварталам</v>
          </cell>
          <cell r="N173" t="str">
            <v xml:space="preserve"> 2010г. Прогноз</v>
          </cell>
          <cell r="O173" t="str">
            <v xml:space="preserve"> 2011г. Прогноз</v>
          </cell>
          <cell r="P173" t="str">
            <v xml:space="preserve"> 2012г. Прогноз</v>
          </cell>
          <cell r="Q173" t="str">
            <v xml:space="preserve"> 2013г. Прогноз</v>
          </cell>
          <cell r="S173" t="str">
            <v xml:space="preserve"> 2009г. Факт</v>
          </cell>
          <cell r="T173" t="str">
            <v>В том числе по кварталам</v>
          </cell>
          <cell r="AA173" t="str">
            <v>План отчётного периода</v>
          </cell>
          <cell r="AC173" t="str">
            <v>Факт за отчётный период</v>
          </cell>
          <cell r="AE173" t="str">
            <v>Отклонение факта от плана за год.</v>
          </cell>
        </row>
        <row r="174">
          <cell r="H174" t="str">
            <v>1 кв.</v>
          </cell>
          <cell r="I174" t="str">
            <v>2 кв.</v>
          </cell>
          <cell r="J174" t="str">
            <v>6 мес.</v>
          </cell>
          <cell r="K174" t="str">
            <v>3 кв.</v>
          </cell>
          <cell r="L174" t="str">
            <v>9 мес.</v>
          </cell>
          <cell r="M174" t="str">
            <v>4 кв.</v>
          </cell>
          <cell r="T174" t="str">
            <v>1 кв.</v>
          </cell>
          <cell r="U174" t="str">
            <v>2 кв.</v>
          </cell>
          <cell r="V174" t="str">
            <v>6 мес.</v>
          </cell>
          <cell r="W174" t="str">
            <v>3 кв.</v>
          </cell>
          <cell r="X174" t="str">
            <v>9 мес.</v>
          </cell>
          <cell r="Y174" t="str">
            <v>4 кв.</v>
          </cell>
          <cell r="AA174" t="str">
            <v>4 квартал</v>
          </cell>
          <cell r="AB174" t="str">
            <v>С начала года</v>
          </cell>
          <cell r="AC174" t="str">
            <v>4 квартал</v>
          </cell>
          <cell r="AD174" t="str">
            <v>С начала года</v>
          </cell>
          <cell r="AE174" t="str">
            <v>Абсолютное</v>
          </cell>
          <cell r="AF174" t="str">
            <v>Относительное</v>
          </cell>
        </row>
        <row r="175">
          <cell r="B175">
            <v>1</v>
          </cell>
          <cell r="C175">
            <v>2</v>
          </cell>
          <cell r="D175">
            <v>3</v>
          </cell>
          <cell r="E175">
            <v>4</v>
          </cell>
          <cell r="F175">
            <v>5</v>
          </cell>
          <cell r="G175">
            <v>6</v>
          </cell>
          <cell r="H175">
            <v>7</v>
          </cell>
          <cell r="I175">
            <v>8</v>
          </cell>
          <cell r="J175">
            <v>9</v>
          </cell>
          <cell r="K175">
            <v>10</v>
          </cell>
          <cell r="L175">
            <v>11</v>
          </cell>
          <cell r="M175">
            <v>12</v>
          </cell>
          <cell r="N175">
            <v>13</v>
          </cell>
          <cell r="O175">
            <v>14</v>
          </cell>
          <cell r="P175">
            <v>15</v>
          </cell>
          <cell r="Q175">
            <v>16</v>
          </cell>
          <cell r="S175">
            <v>17</v>
          </cell>
          <cell r="T175">
            <v>18</v>
          </cell>
          <cell r="U175">
            <v>19</v>
          </cell>
          <cell r="V175">
            <v>20</v>
          </cell>
          <cell r="W175">
            <v>21</v>
          </cell>
          <cell r="X175">
            <v>22</v>
          </cell>
          <cell r="Y175">
            <v>23</v>
          </cell>
          <cell r="AA175">
            <v>24</v>
          </cell>
          <cell r="AB175">
            <v>25</v>
          </cell>
          <cell r="AC175">
            <v>26</v>
          </cell>
          <cell r="AD175">
            <v>27</v>
          </cell>
          <cell r="AE175">
            <v>28</v>
          </cell>
          <cell r="AF175">
            <v>29</v>
          </cell>
        </row>
        <row r="176">
          <cell r="C176" t="str">
            <v>Инвестиции, всего (сумма строк 1, 2, 3, 4)</v>
          </cell>
          <cell r="D176" t="str">
            <v>тыс.руб</v>
          </cell>
          <cell r="E176">
            <v>334957</v>
          </cell>
          <cell r="F176">
            <v>279089</v>
          </cell>
          <cell r="G176">
            <v>217764</v>
          </cell>
          <cell r="H176">
            <v>21945</v>
          </cell>
          <cell r="I176">
            <v>63980</v>
          </cell>
          <cell r="J176">
            <v>85925</v>
          </cell>
          <cell r="K176">
            <v>29709</v>
          </cell>
          <cell r="L176">
            <v>115634</v>
          </cell>
          <cell r="M176">
            <v>102130</v>
          </cell>
          <cell r="N176">
            <v>1451177</v>
          </cell>
          <cell r="O176">
            <v>1276163</v>
          </cell>
          <cell r="P176">
            <v>1304200</v>
          </cell>
          <cell r="Q176">
            <v>0</v>
          </cell>
          <cell r="S176">
            <v>227960</v>
          </cell>
          <cell r="T176">
            <v>21945</v>
          </cell>
          <cell r="U176">
            <v>63980</v>
          </cell>
          <cell r="V176">
            <v>85925</v>
          </cell>
          <cell r="W176">
            <v>31285</v>
          </cell>
          <cell r="X176">
            <v>117210</v>
          </cell>
          <cell r="Y176">
            <v>110750</v>
          </cell>
          <cell r="AA176">
            <v>102130</v>
          </cell>
          <cell r="AB176">
            <v>217764</v>
          </cell>
          <cell r="AC176">
            <v>117620</v>
          </cell>
          <cell r="AD176">
            <v>234830</v>
          </cell>
          <cell r="AE176">
            <v>17066</v>
          </cell>
          <cell r="AF176">
            <v>7.836924376848331E-2</v>
          </cell>
        </row>
        <row r="177">
          <cell r="B177" t="str">
            <v>1.</v>
          </cell>
          <cell r="C177" t="str">
            <v>Инвестиции в основной капитал</v>
          </cell>
          <cell r="D177" t="str">
            <v>тыс.руб</v>
          </cell>
          <cell r="E177">
            <v>334957</v>
          </cell>
          <cell r="F177">
            <v>279089</v>
          </cell>
          <cell r="G177">
            <v>217764</v>
          </cell>
          <cell r="H177">
            <v>21945</v>
          </cell>
          <cell r="I177">
            <v>63980</v>
          </cell>
          <cell r="J177">
            <v>85925</v>
          </cell>
          <cell r="K177">
            <v>29709</v>
          </cell>
          <cell r="L177">
            <v>115634</v>
          </cell>
          <cell r="M177">
            <v>102130</v>
          </cell>
          <cell r="N177">
            <v>1451177</v>
          </cell>
          <cell r="O177">
            <v>1276163</v>
          </cell>
          <cell r="P177">
            <v>1304200</v>
          </cell>
          <cell r="Q177">
            <v>0</v>
          </cell>
          <cell r="S177">
            <v>227960</v>
          </cell>
          <cell r="T177">
            <v>21945</v>
          </cell>
          <cell r="U177">
            <v>63980</v>
          </cell>
          <cell r="V177">
            <v>85925</v>
          </cell>
          <cell r="W177">
            <v>31285</v>
          </cell>
          <cell r="X177">
            <v>117210</v>
          </cell>
          <cell r="Y177">
            <v>110750</v>
          </cell>
          <cell r="AA177">
            <v>102130</v>
          </cell>
          <cell r="AB177">
            <v>217764</v>
          </cell>
          <cell r="AC177">
            <v>117620</v>
          </cell>
          <cell r="AD177">
            <v>234830</v>
          </cell>
          <cell r="AE177">
            <v>17066</v>
          </cell>
          <cell r="AF177">
            <v>7.836924376848331E-2</v>
          </cell>
        </row>
        <row r="178">
          <cell r="B178" t="str">
            <v>1.1.</v>
          </cell>
          <cell r="C178" t="str">
            <v xml:space="preserve">Инвестиции на производственное развитие </v>
          </cell>
          <cell r="D178" t="str">
            <v>тыс.руб</v>
          </cell>
          <cell r="E178">
            <v>303182</v>
          </cell>
          <cell r="F178">
            <v>277993</v>
          </cell>
          <cell r="G178">
            <v>217219</v>
          </cell>
          <cell r="H178">
            <v>21585</v>
          </cell>
          <cell r="I178">
            <v>63927</v>
          </cell>
          <cell r="J178">
            <v>85512</v>
          </cell>
          <cell r="K178">
            <v>29577</v>
          </cell>
          <cell r="L178">
            <v>115089</v>
          </cell>
          <cell r="M178">
            <v>102130</v>
          </cell>
          <cell r="N178">
            <v>1451177</v>
          </cell>
          <cell r="O178">
            <v>1276163</v>
          </cell>
          <cell r="P178">
            <v>1304200</v>
          </cell>
          <cell r="Q178">
            <v>0</v>
          </cell>
          <cell r="S178">
            <v>227391</v>
          </cell>
          <cell r="T178">
            <v>21585</v>
          </cell>
          <cell r="U178">
            <v>63927</v>
          </cell>
          <cell r="V178">
            <v>85512</v>
          </cell>
          <cell r="W178">
            <v>31129</v>
          </cell>
          <cell r="X178">
            <v>116641</v>
          </cell>
          <cell r="Y178">
            <v>110750</v>
          </cell>
          <cell r="AA178">
            <v>102130</v>
          </cell>
          <cell r="AB178">
            <v>217219</v>
          </cell>
          <cell r="AC178">
            <v>117620</v>
          </cell>
          <cell r="AD178">
            <v>234261</v>
          </cell>
          <cell r="AE178">
            <v>17042</v>
          </cell>
          <cell r="AF178">
            <v>7.8455383737150067E-2</v>
          </cell>
        </row>
        <row r="179">
          <cell r="B179" t="str">
            <v>1.1.1.</v>
          </cell>
          <cell r="C179" t="str">
            <v xml:space="preserve">Техническое перевооружение и реконструкция действующих предприятий </v>
          </cell>
          <cell r="D179" t="str">
            <v>тыс.руб</v>
          </cell>
          <cell r="E179">
            <v>303182</v>
          </cell>
          <cell r="F179">
            <v>257000</v>
          </cell>
          <cell r="G179">
            <v>211055</v>
          </cell>
          <cell r="H179">
            <v>21585</v>
          </cell>
          <cell r="I179">
            <v>63927</v>
          </cell>
          <cell r="J179">
            <v>85512</v>
          </cell>
          <cell r="K179">
            <v>29577</v>
          </cell>
          <cell r="L179">
            <v>115089</v>
          </cell>
          <cell r="M179">
            <v>95966</v>
          </cell>
          <cell r="N179">
            <v>741177</v>
          </cell>
          <cell r="O179">
            <v>534163</v>
          </cell>
          <cell r="P179">
            <v>671800</v>
          </cell>
          <cell r="S179">
            <v>215422</v>
          </cell>
          <cell r="T179">
            <v>21585</v>
          </cell>
          <cell r="U179">
            <v>58843</v>
          </cell>
          <cell r="V179">
            <v>80428</v>
          </cell>
          <cell r="W179">
            <v>31129</v>
          </cell>
          <cell r="X179">
            <v>111557</v>
          </cell>
          <cell r="Y179">
            <v>103865</v>
          </cell>
          <cell r="AA179">
            <v>95966</v>
          </cell>
          <cell r="AB179">
            <v>211055</v>
          </cell>
          <cell r="AC179">
            <v>110735</v>
          </cell>
          <cell r="AD179">
            <v>222292</v>
          </cell>
          <cell r="AE179">
            <v>11237</v>
          </cell>
          <cell r="AF179">
            <v>5.3242045912202982E-2</v>
          </cell>
        </row>
        <row r="180">
          <cell r="B180" t="str">
            <v>1.1.2.</v>
          </cell>
          <cell r="C180" t="str">
            <v>Новое строительство и расширение действующих предприятий</v>
          </cell>
          <cell r="D180" t="str">
            <v>тыс.руб</v>
          </cell>
          <cell r="E180">
            <v>0</v>
          </cell>
          <cell r="F180">
            <v>20993</v>
          </cell>
          <cell r="G180">
            <v>6164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6164</v>
          </cell>
          <cell r="N180">
            <v>710000</v>
          </cell>
          <cell r="O180">
            <v>742000</v>
          </cell>
          <cell r="P180">
            <v>632400</v>
          </cell>
          <cell r="S180">
            <v>11969</v>
          </cell>
          <cell r="T180">
            <v>0</v>
          </cell>
          <cell r="U180">
            <v>5084</v>
          </cell>
          <cell r="V180">
            <v>5084</v>
          </cell>
          <cell r="W180">
            <v>0</v>
          </cell>
          <cell r="X180">
            <v>5084</v>
          </cell>
          <cell r="Y180">
            <v>6885</v>
          </cell>
          <cell r="AA180">
            <v>6164</v>
          </cell>
          <cell r="AB180">
            <v>6164</v>
          </cell>
          <cell r="AC180">
            <v>6885</v>
          </cell>
          <cell r="AD180">
            <v>11969</v>
          </cell>
          <cell r="AE180">
            <v>5805</v>
          </cell>
          <cell r="AF180">
            <v>0.94175859831278386</v>
          </cell>
        </row>
        <row r="181">
          <cell r="B181" t="str">
            <v>1.1.2.1</v>
          </cell>
          <cell r="C181" t="str">
            <v xml:space="preserve"> - технологическое присоединение потребителей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710000</v>
          </cell>
          <cell r="O181">
            <v>697000</v>
          </cell>
          <cell r="P181">
            <v>610000</v>
          </cell>
          <cell r="S181">
            <v>8070</v>
          </cell>
          <cell r="T181">
            <v>0</v>
          </cell>
          <cell r="U181">
            <v>5084</v>
          </cell>
          <cell r="V181">
            <v>5084</v>
          </cell>
          <cell r="W181">
            <v>0</v>
          </cell>
          <cell r="X181">
            <v>5084</v>
          </cell>
          <cell r="Y181">
            <v>2986</v>
          </cell>
          <cell r="AA181">
            <v>0</v>
          </cell>
          <cell r="AB181">
            <v>0</v>
          </cell>
          <cell r="AC181">
            <v>2986</v>
          </cell>
          <cell r="AD181">
            <v>8070</v>
          </cell>
          <cell r="AE181">
            <v>8070</v>
          </cell>
          <cell r="AF181" t="str">
            <v/>
          </cell>
        </row>
        <row r="182">
          <cell r="B182" t="str">
            <v>1.2.</v>
          </cell>
          <cell r="C182" t="str">
            <v>Приобретение объектов основных средств</v>
          </cell>
          <cell r="D182" t="str">
            <v>тыс.руб</v>
          </cell>
          <cell r="E182">
            <v>31775</v>
          </cell>
          <cell r="F182">
            <v>1096</v>
          </cell>
          <cell r="G182">
            <v>545</v>
          </cell>
          <cell r="H182">
            <v>360</v>
          </cell>
          <cell r="I182">
            <v>53</v>
          </cell>
          <cell r="J182">
            <v>413</v>
          </cell>
          <cell r="K182">
            <v>132</v>
          </cell>
          <cell r="L182">
            <v>545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569</v>
          </cell>
          <cell r="T182">
            <v>360</v>
          </cell>
          <cell r="U182">
            <v>53</v>
          </cell>
          <cell r="V182">
            <v>413</v>
          </cell>
          <cell r="W182">
            <v>156</v>
          </cell>
          <cell r="X182">
            <v>569</v>
          </cell>
          <cell r="Y182">
            <v>0</v>
          </cell>
          <cell r="AA182">
            <v>0</v>
          </cell>
          <cell r="AB182">
            <v>545</v>
          </cell>
          <cell r="AC182">
            <v>0</v>
          </cell>
          <cell r="AD182">
            <v>569</v>
          </cell>
          <cell r="AE182">
            <v>24</v>
          </cell>
          <cell r="AF182">
            <v>4.4036697247706424E-2</v>
          </cell>
        </row>
        <row r="183">
          <cell r="B183" t="str">
            <v>1.3.</v>
          </cell>
          <cell r="C183" t="str">
            <v>Инвестиции в развитие непроизводственной сферы</v>
          </cell>
          <cell r="D183" t="str">
            <v>тыс.руб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 t="str">
            <v/>
          </cell>
        </row>
        <row r="184">
          <cell r="B184">
            <v>3</v>
          </cell>
          <cell r="C184" t="str">
            <v>Нематериальные активы</v>
          </cell>
          <cell r="D184" t="str">
            <v>тыс.руб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 t="str">
            <v/>
          </cell>
        </row>
        <row r="185">
          <cell r="B185">
            <v>4</v>
          </cell>
          <cell r="C185" t="str">
            <v xml:space="preserve">Прочие вложения      </v>
          </cell>
          <cell r="D185" t="str">
            <v>тыс.руб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 t="str">
            <v/>
          </cell>
        </row>
        <row r="186">
          <cell r="B186" t="str">
            <v>1а</v>
          </cell>
          <cell r="C186" t="str">
            <v xml:space="preserve">Объекты инвестиций в основной капитал (расшифровка стр.1) </v>
          </cell>
          <cell r="D186" t="str">
            <v>тыс.руб</v>
          </cell>
          <cell r="E186">
            <v>334957</v>
          </cell>
          <cell r="F186">
            <v>279089</v>
          </cell>
          <cell r="G186">
            <v>217764</v>
          </cell>
          <cell r="H186">
            <v>21945</v>
          </cell>
          <cell r="I186">
            <v>63980</v>
          </cell>
          <cell r="J186">
            <v>85925</v>
          </cell>
          <cell r="K186">
            <v>29709</v>
          </cell>
          <cell r="L186">
            <v>115634</v>
          </cell>
          <cell r="M186">
            <v>102130</v>
          </cell>
          <cell r="N186">
            <v>1451177</v>
          </cell>
          <cell r="O186">
            <v>1276163</v>
          </cell>
          <cell r="P186">
            <v>1304200</v>
          </cell>
          <cell r="Q186">
            <v>0</v>
          </cell>
          <cell r="S186">
            <v>227960</v>
          </cell>
          <cell r="T186">
            <v>21945</v>
          </cell>
          <cell r="U186">
            <v>63980</v>
          </cell>
          <cell r="V186">
            <v>85925</v>
          </cell>
          <cell r="W186">
            <v>31285</v>
          </cell>
          <cell r="X186">
            <v>117210</v>
          </cell>
          <cell r="Y186">
            <v>110750</v>
          </cell>
          <cell r="AA186">
            <v>102130</v>
          </cell>
          <cell r="AB186">
            <v>217764</v>
          </cell>
          <cell r="AC186">
            <v>117620</v>
          </cell>
          <cell r="AD186">
            <v>234830</v>
          </cell>
          <cell r="AE186">
            <v>17066</v>
          </cell>
          <cell r="AF186">
            <v>7.836924376848331E-2</v>
          </cell>
        </row>
        <row r="187">
          <cell r="B187" t="str">
            <v>1а.1</v>
          </cell>
          <cell r="C187" t="str">
            <v>Объекты генерации</v>
          </cell>
          <cell r="D187" t="str">
            <v>тыс.руб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 t="str">
            <v/>
          </cell>
        </row>
        <row r="188">
          <cell r="B188" t="str">
            <v>1а.1.1</v>
          </cell>
          <cell r="C188" t="str">
            <v xml:space="preserve">   - гидроэлектростанции</v>
          </cell>
          <cell r="D188" t="str">
            <v>тыс.руб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 t="str">
            <v/>
          </cell>
        </row>
        <row r="189">
          <cell r="B189" t="str">
            <v>1а.1.2</v>
          </cell>
          <cell r="C189" t="str">
            <v xml:space="preserve">   - зоны затопления</v>
          </cell>
          <cell r="D189" t="str">
            <v>тыс.руб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 t="str">
            <v/>
          </cell>
        </row>
        <row r="190">
          <cell r="B190" t="str">
            <v>1а.1.3</v>
          </cell>
          <cell r="C190" t="str">
            <v xml:space="preserve">   - тепловые электростанции </v>
          </cell>
          <cell r="D190" t="str">
            <v>тыс.руб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 t="str">
            <v/>
          </cell>
        </row>
        <row r="191">
          <cell r="B191" t="str">
            <v>1а.2</v>
          </cell>
          <cell r="C191" t="str">
            <v>Электросетевые объекты</v>
          </cell>
          <cell r="D191" t="str">
            <v>тыс.руб</v>
          </cell>
          <cell r="E191">
            <v>291526</v>
          </cell>
          <cell r="F191">
            <v>245601</v>
          </cell>
          <cell r="G191">
            <v>122137</v>
          </cell>
          <cell r="H191">
            <v>7438</v>
          </cell>
          <cell r="I191">
            <v>6211</v>
          </cell>
          <cell r="J191">
            <v>13649</v>
          </cell>
          <cell r="K191">
            <v>23108</v>
          </cell>
          <cell r="L191">
            <v>36757</v>
          </cell>
          <cell r="M191">
            <v>85380</v>
          </cell>
          <cell r="N191">
            <v>1331612</v>
          </cell>
          <cell r="O191">
            <v>1165604</v>
          </cell>
          <cell r="P191">
            <v>1129751</v>
          </cell>
          <cell r="Q191">
            <v>0</v>
          </cell>
          <cell r="S191">
            <v>125808</v>
          </cell>
          <cell r="T191">
            <v>7438</v>
          </cell>
          <cell r="U191">
            <v>6211</v>
          </cell>
          <cell r="V191">
            <v>13649</v>
          </cell>
          <cell r="W191">
            <v>23993</v>
          </cell>
          <cell r="X191">
            <v>37642</v>
          </cell>
          <cell r="Y191">
            <v>88166</v>
          </cell>
          <cell r="AA191">
            <v>85380</v>
          </cell>
          <cell r="AB191">
            <v>122137</v>
          </cell>
          <cell r="AC191">
            <v>95036</v>
          </cell>
          <cell r="AD191">
            <v>132678</v>
          </cell>
          <cell r="AE191">
            <v>10541</v>
          </cell>
          <cell r="AF191">
            <v>8.6304723384396209E-2</v>
          </cell>
        </row>
        <row r="192">
          <cell r="B192" t="str">
            <v>1а.2.1</v>
          </cell>
          <cell r="C192" t="str">
            <v xml:space="preserve">   - электрические линии</v>
          </cell>
          <cell r="D192" t="str">
            <v>тыс.руб</v>
          </cell>
          <cell r="E192">
            <v>167374</v>
          </cell>
          <cell r="F192">
            <v>95614</v>
          </cell>
          <cell r="G192">
            <v>17543</v>
          </cell>
          <cell r="H192">
            <v>271</v>
          </cell>
          <cell r="I192">
            <v>1162</v>
          </cell>
          <cell r="J192">
            <v>1433</v>
          </cell>
          <cell r="K192">
            <v>616</v>
          </cell>
          <cell r="L192">
            <v>2049</v>
          </cell>
          <cell r="M192">
            <v>15494</v>
          </cell>
          <cell r="N192">
            <v>742421</v>
          </cell>
          <cell r="O192">
            <v>585474</v>
          </cell>
          <cell r="P192">
            <v>487125</v>
          </cell>
          <cell r="S192">
            <v>20443</v>
          </cell>
          <cell r="T192">
            <v>271</v>
          </cell>
          <cell r="U192">
            <v>1162</v>
          </cell>
          <cell r="V192">
            <v>1433</v>
          </cell>
          <cell r="W192">
            <v>1050</v>
          </cell>
          <cell r="X192">
            <v>2483</v>
          </cell>
          <cell r="Y192">
            <v>17960</v>
          </cell>
          <cell r="AA192">
            <v>15494</v>
          </cell>
          <cell r="AB192">
            <v>17543</v>
          </cell>
          <cell r="AC192">
            <v>17960</v>
          </cell>
          <cell r="AD192">
            <v>20443</v>
          </cell>
          <cell r="AE192">
            <v>2900</v>
          </cell>
          <cell r="AF192">
            <v>0.16530810009690475</v>
          </cell>
        </row>
        <row r="193">
          <cell r="B193" t="str">
            <v>1а.2.2</v>
          </cell>
          <cell r="C193" t="str">
            <v xml:space="preserve">   - машины и оборудование подстанций</v>
          </cell>
          <cell r="D193" t="str">
            <v>тыс.руб</v>
          </cell>
          <cell r="E193">
            <v>124152</v>
          </cell>
          <cell r="F193">
            <v>149987</v>
          </cell>
          <cell r="G193">
            <v>104594</v>
          </cell>
          <cell r="H193">
            <v>7167</v>
          </cell>
          <cell r="I193">
            <v>5049</v>
          </cell>
          <cell r="J193">
            <v>12216</v>
          </cell>
          <cell r="K193">
            <v>22492</v>
          </cell>
          <cell r="L193">
            <v>34708</v>
          </cell>
          <cell r="M193">
            <v>69886</v>
          </cell>
          <cell r="N193">
            <v>589191</v>
          </cell>
          <cell r="O193">
            <v>580130</v>
          </cell>
          <cell r="P193">
            <v>642626</v>
          </cell>
          <cell r="S193">
            <v>105365</v>
          </cell>
          <cell r="T193">
            <v>7167</v>
          </cell>
          <cell r="U193">
            <v>5049</v>
          </cell>
          <cell r="V193">
            <v>12216</v>
          </cell>
          <cell r="W193">
            <v>22943</v>
          </cell>
          <cell r="X193">
            <v>35159</v>
          </cell>
          <cell r="Y193">
            <v>70206</v>
          </cell>
          <cell r="AA193">
            <v>69886</v>
          </cell>
          <cell r="AB193">
            <v>104594</v>
          </cell>
          <cell r="AC193">
            <v>77076</v>
          </cell>
          <cell r="AD193">
            <v>112235</v>
          </cell>
          <cell r="AE193">
            <v>7641</v>
          </cell>
          <cell r="AF193">
            <v>7.3053903665602229E-2</v>
          </cell>
        </row>
        <row r="194">
          <cell r="B194" t="str">
            <v>1а.3</v>
          </cell>
          <cell r="C194" t="str">
            <v>Тепловые сети</v>
          </cell>
          <cell r="D194" t="str">
            <v>тыс.руб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 t="str">
            <v/>
          </cell>
        </row>
        <row r="195">
          <cell r="B195" t="str">
            <v>1а.4</v>
          </cell>
          <cell r="C195" t="str">
            <v>АИИС КУЭ</v>
          </cell>
          <cell r="D195" t="str">
            <v>тыс.руб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30665</v>
          </cell>
          <cell r="O195">
            <v>31159</v>
          </cell>
          <cell r="P195">
            <v>35149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 t="str">
            <v/>
          </cell>
        </row>
        <row r="196">
          <cell r="B196" t="str">
            <v>1а.5</v>
          </cell>
          <cell r="C196" t="str">
            <v>Объекты производственной инфраструктуры</v>
          </cell>
          <cell r="D196" t="str">
            <v>тыс.руб</v>
          </cell>
          <cell r="E196">
            <v>40907</v>
          </cell>
          <cell r="F196">
            <v>16736</v>
          </cell>
          <cell r="G196">
            <v>69717</v>
          </cell>
          <cell r="H196">
            <v>0</v>
          </cell>
          <cell r="I196">
            <v>54661</v>
          </cell>
          <cell r="J196">
            <v>54661</v>
          </cell>
          <cell r="K196">
            <v>2398</v>
          </cell>
          <cell r="L196">
            <v>57059</v>
          </cell>
          <cell r="M196">
            <v>12658</v>
          </cell>
          <cell r="N196">
            <v>35900</v>
          </cell>
          <cell r="O196">
            <v>13400</v>
          </cell>
          <cell r="P196">
            <v>60300</v>
          </cell>
          <cell r="S196">
            <v>75298</v>
          </cell>
          <cell r="T196">
            <v>0</v>
          </cell>
          <cell r="U196">
            <v>54661</v>
          </cell>
          <cell r="V196">
            <v>54661</v>
          </cell>
          <cell r="W196">
            <v>2397</v>
          </cell>
          <cell r="X196">
            <v>57058</v>
          </cell>
          <cell r="Y196">
            <v>18240</v>
          </cell>
          <cell r="AA196">
            <v>12658</v>
          </cell>
          <cell r="AB196">
            <v>69717</v>
          </cell>
          <cell r="AC196">
            <v>18240</v>
          </cell>
          <cell r="AD196">
            <v>75298</v>
          </cell>
          <cell r="AE196">
            <v>5581</v>
          </cell>
          <cell r="AF196">
            <v>8.0052211081945573E-2</v>
          </cell>
        </row>
        <row r="197">
          <cell r="B197" t="str">
            <v>1а.6</v>
          </cell>
          <cell r="C197" t="str">
            <v>Прочие производственные и хозяйственные объекты</v>
          </cell>
          <cell r="D197" t="str">
            <v>тыс.руб</v>
          </cell>
          <cell r="E197">
            <v>0</v>
          </cell>
          <cell r="F197">
            <v>16752</v>
          </cell>
          <cell r="G197">
            <v>25910</v>
          </cell>
          <cell r="H197">
            <v>14507</v>
          </cell>
          <cell r="I197">
            <v>3108</v>
          </cell>
          <cell r="J197">
            <v>17615</v>
          </cell>
          <cell r="K197">
            <v>4203</v>
          </cell>
          <cell r="L197">
            <v>21818</v>
          </cell>
          <cell r="M197">
            <v>4092</v>
          </cell>
          <cell r="N197">
            <v>51000</v>
          </cell>
          <cell r="O197">
            <v>60000</v>
          </cell>
          <cell r="P197">
            <v>71000</v>
          </cell>
          <cell r="S197">
            <v>26854</v>
          </cell>
          <cell r="T197">
            <v>14507</v>
          </cell>
          <cell r="U197">
            <v>3108</v>
          </cell>
          <cell r="V197">
            <v>17615</v>
          </cell>
          <cell r="W197">
            <v>4895</v>
          </cell>
          <cell r="X197">
            <v>22510</v>
          </cell>
          <cell r="Y197">
            <v>4344</v>
          </cell>
          <cell r="AA197">
            <v>4092</v>
          </cell>
          <cell r="AB197">
            <v>25910</v>
          </cell>
          <cell r="AC197">
            <v>4344</v>
          </cell>
          <cell r="AD197">
            <v>26854</v>
          </cell>
          <cell r="AE197">
            <v>944</v>
          </cell>
          <cell r="AF197">
            <v>3.643380934002316E-2</v>
          </cell>
        </row>
        <row r="198">
          <cell r="B198" t="str">
            <v>1а.7</v>
          </cell>
          <cell r="C198" t="str">
            <v xml:space="preserve">Проектно-изыскательские работы </v>
          </cell>
          <cell r="D198" t="str">
            <v>тыс.руб</v>
          </cell>
          <cell r="E198">
            <v>2524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2000</v>
          </cell>
          <cell r="O198">
            <v>6000</v>
          </cell>
          <cell r="P198">
            <v>8000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 t="str">
            <v/>
          </cell>
        </row>
        <row r="199">
          <cell r="B199">
            <v>5</v>
          </cell>
          <cell r="C199" t="str">
            <v>Справочно: Кроме того, НДС планируемый к возмещению от ввода основных фондов</v>
          </cell>
          <cell r="D199" t="str">
            <v>тыс.руб</v>
          </cell>
          <cell r="E199">
            <v>7867</v>
          </cell>
          <cell r="F199">
            <v>2227</v>
          </cell>
          <cell r="G199">
            <v>24515</v>
          </cell>
          <cell r="H199">
            <v>1210</v>
          </cell>
          <cell r="I199">
            <v>419</v>
          </cell>
          <cell r="J199">
            <v>1629</v>
          </cell>
          <cell r="K199">
            <v>4503</v>
          </cell>
          <cell r="L199">
            <v>6132</v>
          </cell>
          <cell r="M199">
            <v>18383</v>
          </cell>
          <cell r="N199">
            <v>261211.9</v>
          </cell>
          <cell r="O199">
            <v>227999.3</v>
          </cell>
          <cell r="P199">
            <v>234756</v>
          </cell>
          <cell r="S199">
            <v>2934</v>
          </cell>
          <cell r="T199">
            <v>1210</v>
          </cell>
          <cell r="U199">
            <v>419</v>
          </cell>
          <cell r="V199">
            <v>1629</v>
          </cell>
          <cell r="W199">
            <v>726</v>
          </cell>
          <cell r="X199">
            <v>2355</v>
          </cell>
          <cell r="Y199">
            <v>579</v>
          </cell>
          <cell r="AA199">
            <v>18383</v>
          </cell>
          <cell r="AB199">
            <v>24515</v>
          </cell>
          <cell r="AC199">
            <v>579</v>
          </cell>
          <cell r="AD199">
            <v>2934</v>
          </cell>
          <cell r="AE199">
            <v>-21581</v>
          </cell>
          <cell r="AF199">
            <v>-0.88031817254741995</v>
          </cell>
        </row>
        <row r="201">
          <cell r="C201" t="str">
            <v>Финансирование инвестиционной программы включая НДС (по источникам, денежные и неденежные оттоки)</v>
          </cell>
        </row>
        <row r="202">
          <cell r="B202" t="str">
            <v>№ п/п</v>
          </cell>
          <cell r="C202" t="str">
            <v xml:space="preserve">Источники, направленные на финансирование инвестиционной программы </v>
          </cell>
          <cell r="D202" t="str">
            <v>Единицы измерения</v>
          </cell>
          <cell r="E202" t="str">
            <v xml:space="preserve"> 2007г. Факт</v>
          </cell>
          <cell r="F202" t="str">
            <v xml:space="preserve"> 2008г. Факт</v>
          </cell>
          <cell r="G202" t="str">
            <v xml:space="preserve"> 2009г. План</v>
          </cell>
          <cell r="H202" t="str">
            <v>В том числе по кварталам</v>
          </cell>
          <cell r="N202" t="str">
            <v xml:space="preserve"> 2010г. Прогноз</v>
          </cell>
          <cell r="O202" t="str">
            <v xml:space="preserve"> 2011г. Прогноз</v>
          </cell>
          <cell r="P202" t="str">
            <v xml:space="preserve"> 2012г. Прогноз</v>
          </cell>
          <cell r="Q202" t="str">
            <v xml:space="preserve"> 2013г. Прогноз</v>
          </cell>
          <cell r="S202" t="str">
            <v xml:space="preserve"> 2009г. Факт</v>
          </cell>
          <cell r="T202" t="str">
            <v>В том числе по кварталам</v>
          </cell>
          <cell r="AA202" t="str">
            <v>План отчётного периода</v>
          </cell>
          <cell r="AC202" t="str">
            <v>Факт за отчётный период</v>
          </cell>
          <cell r="AE202" t="str">
            <v>Отклонение факта от плана за год.</v>
          </cell>
        </row>
        <row r="203">
          <cell r="H203" t="str">
            <v>1 кв.</v>
          </cell>
          <cell r="I203" t="str">
            <v>2 кв.</v>
          </cell>
          <cell r="J203" t="str">
            <v>6 мес.</v>
          </cell>
          <cell r="K203" t="str">
            <v>3 кв.</v>
          </cell>
          <cell r="L203" t="str">
            <v>9 мес.</v>
          </cell>
          <cell r="M203" t="str">
            <v>4 кв.</v>
          </cell>
          <cell r="T203" t="str">
            <v>1 кв.</v>
          </cell>
          <cell r="U203" t="str">
            <v>2 кв.</v>
          </cell>
          <cell r="V203" t="str">
            <v>6 мес.</v>
          </cell>
          <cell r="W203" t="str">
            <v>3 кв.</v>
          </cell>
          <cell r="X203" t="str">
            <v>9 мес.</v>
          </cell>
          <cell r="Y203" t="str">
            <v>4 кв.</v>
          </cell>
          <cell r="AA203" t="str">
            <v>4 квартал</v>
          </cell>
          <cell r="AB203" t="str">
            <v>С начала года</v>
          </cell>
          <cell r="AC203" t="str">
            <v>4 квартал</v>
          </cell>
          <cell r="AD203" t="str">
            <v>С начала года</v>
          </cell>
          <cell r="AE203" t="str">
            <v>Абсолютное</v>
          </cell>
          <cell r="AF203" t="str">
            <v>Относительное</v>
          </cell>
        </row>
        <row r="204">
          <cell r="B204">
            <v>1</v>
          </cell>
          <cell r="C204">
            <v>2</v>
          </cell>
          <cell r="D204">
            <v>3</v>
          </cell>
          <cell r="E204">
            <v>4</v>
          </cell>
          <cell r="F204">
            <v>5</v>
          </cell>
          <cell r="G204">
            <v>6</v>
          </cell>
          <cell r="H204">
            <v>7</v>
          </cell>
          <cell r="I204">
            <v>8</v>
          </cell>
          <cell r="J204">
            <v>9</v>
          </cell>
          <cell r="K204">
            <v>10</v>
          </cell>
          <cell r="L204">
            <v>11</v>
          </cell>
          <cell r="M204">
            <v>12</v>
          </cell>
          <cell r="N204">
            <v>13</v>
          </cell>
          <cell r="O204">
            <v>14</v>
          </cell>
          <cell r="P204">
            <v>15</v>
          </cell>
          <cell r="Q204">
            <v>16</v>
          </cell>
          <cell r="S204">
            <v>17</v>
          </cell>
          <cell r="T204">
            <v>18</v>
          </cell>
          <cell r="U204">
            <v>19</v>
          </cell>
          <cell r="V204">
            <v>20</v>
          </cell>
          <cell r="W204">
            <v>21</v>
          </cell>
          <cell r="X204">
            <v>22</v>
          </cell>
          <cell r="Y204">
            <v>23</v>
          </cell>
          <cell r="AA204">
            <v>24</v>
          </cell>
          <cell r="AB204">
            <v>25</v>
          </cell>
          <cell r="AC204">
            <v>26</v>
          </cell>
          <cell r="AD204">
            <v>27</v>
          </cell>
          <cell r="AE204">
            <v>28</v>
          </cell>
          <cell r="AF204">
            <v>29</v>
          </cell>
        </row>
        <row r="205">
          <cell r="B205">
            <v>1</v>
          </cell>
          <cell r="C205" t="str">
            <v>Собственные средства</v>
          </cell>
          <cell r="D205" t="str">
            <v>тыс.руб</v>
          </cell>
          <cell r="E205">
            <v>186299</v>
          </cell>
          <cell r="F205">
            <v>214814</v>
          </cell>
          <cell r="G205">
            <v>186629</v>
          </cell>
          <cell r="H205">
            <v>40790</v>
          </cell>
          <cell r="I205">
            <v>40701</v>
          </cell>
          <cell r="J205">
            <v>81491</v>
          </cell>
          <cell r="K205">
            <v>15961</v>
          </cell>
          <cell r="L205">
            <v>97452</v>
          </cell>
          <cell r="M205">
            <v>89177</v>
          </cell>
          <cell r="N205">
            <v>1555173</v>
          </cell>
          <cell r="O205">
            <v>1763112</v>
          </cell>
          <cell r="P205">
            <v>1199116</v>
          </cell>
          <cell r="Q205">
            <v>0</v>
          </cell>
          <cell r="S205">
            <v>0</v>
          </cell>
          <cell r="T205">
            <v>84467</v>
          </cell>
          <cell r="U205">
            <v>51270</v>
          </cell>
          <cell r="V205">
            <v>135737</v>
          </cell>
          <cell r="W205">
            <v>15524</v>
          </cell>
          <cell r="X205">
            <v>151261</v>
          </cell>
          <cell r="Y205">
            <v>-151261</v>
          </cell>
          <cell r="AA205">
            <v>89177</v>
          </cell>
          <cell r="AB205">
            <v>186629</v>
          </cell>
          <cell r="AC205">
            <v>80074</v>
          </cell>
          <cell r="AD205">
            <v>231335</v>
          </cell>
          <cell r="AE205">
            <v>44706</v>
          </cell>
          <cell r="AF205">
            <v>0.23954476528299459</v>
          </cell>
        </row>
        <row r="206">
          <cell r="C206" t="str">
            <v>из них:</v>
          </cell>
          <cell r="D206" t="str">
            <v>тыс.руб</v>
          </cell>
          <cell r="AE206">
            <v>0</v>
          </cell>
        </row>
        <row r="207">
          <cell r="B207" t="str">
            <v xml:space="preserve"> 1.1</v>
          </cell>
          <cell r="C207" t="str">
            <v xml:space="preserve"> Чистая прибыль текущего года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1123278</v>
          </cell>
          <cell r="O207">
            <v>1238334</v>
          </cell>
          <cell r="P207">
            <v>701918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 t="str">
            <v/>
          </cell>
        </row>
        <row r="208">
          <cell r="B208" t="str">
            <v xml:space="preserve"> 1.2</v>
          </cell>
          <cell r="C208" t="str">
            <v xml:space="preserve"> Прибыль прошлых лет</v>
          </cell>
          <cell r="D208" t="str">
            <v>тыс.руб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 t="str">
            <v/>
          </cell>
        </row>
        <row r="209">
          <cell r="B209" t="str">
            <v>1.3</v>
          </cell>
          <cell r="C209" t="str">
            <v xml:space="preserve">Амортизация </v>
          </cell>
          <cell r="D209" t="str">
            <v>тыс.руб</v>
          </cell>
          <cell r="E209">
            <v>186299</v>
          </cell>
          <cell r="F209">
            <v>139114</v>
          </cell>
          <cell r="G209">
            <v>160109</v>
          </cell>
          <cell r="H209">
            <v>14270</v>
          </cell>
          <cell r="I209">
            <v>40701</v>
          </cell>
          <cell r="J209">
            <v>54971</v>
          </cell>
          <cell r="K209">
            <v>15961</v>
          </cell>
          <cell r="L209">
            <v>70932</v>
          </cell>
          <cell r="M209">
            <v>89177</v>
          </cell>
          <cell r="N209">
            <v>194665</v>
          </cell>
          <cell r="O209">
            <v>255829</v>
          </cell>
          <cell r="P209">
            <v>314282</v>
          </cell>
          <cell r="S209">
            <v>0</v>
          </cell>
          <cell r="T209">
            <v>57947</v>
          </cell>
          <cell r="U209">
            <v>51270</v>
          </cell>
          <cell r="V209">
            <v>109217</v>
          </cell>
          <cell r="W209">
            <v>15524</v>
          </cell>
          <cell r="X209">
            <v>124741</v>
          </cell>
          <cell r="Y209">
            <v>-124741</v>
          </cell>
          <cell r="AA209">
            <v>89177</v>
          </cell>
          <cell r="AB209">
            <v>160109</v>
          </cell>
          <cell r="AC209">
            <v>80074</v>
          </cell>
          <cell r="AD209">
            <v>204815</v>
          </cell>
          <cell r="AE209">
            <v>44706</v>
          </cell>
          <cell r="AF209">
            <v>0.27922227982187137</v>
          </cell>
        </row>
        <row r="210">
          <cell r="B210" t="str">
            <v>1.4</v>
          </cell>
          <cell r="C210" t="str">
            <v>Неиспользованная аммортизация прошлых лет</v>
          </cell>
          <cell r="D210" t="str">
            <v>тыс.руб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 t="str">
            <v/>
          </cell>
        </row>
        <row r="211">
          <cell r="B211" t="str">
            <v>1.5</v>
          </cell>
          <cell r="C211" t="str">
            <v xml:space="preserve">Средства от эмиссии акций </v>
          </cell>
          <cell r="D211" t="str">
            <v>тыс.руб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 t="str">
            <v/>
          </cell>
        </row>
        <row r="212">
          <cell r="B212" t="str">
            <v>1.6</v>
          </cell>
          <cell r="C212" t="str">
            <v>НДС к возмещению</v>
          </cell>
          <cell r="D212" t="str">
            <v>тыс.руб</v>
          </cell>
          <cell r="F212">
            <v>25041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N212">
            <v>237230</v>
          </cell>
          <cell r="O212">
            <v>268949</v>
          </cell>
          <cell r="P212">
            <v>182916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 t="str">
            <v/>
          </cell>
        </row>
        <row r="213">
          <cell r="B213" t="str">
            <v>1.7</v>
          </cell>
          <cell r="C213" t="str">
            <v>Прочие собственные источники*</v>
          </cell>
          <cell r="D213" t="str">
            <v>тыс.руб</v>
          </cell>
          <cell r="E213">
            <v>0</v>
          </cell>
          <cell r="F213">
            <v>50659</v>
          </cell>
          <cell r="G213">
            <v>26520</v>
          </cell>
          <cell r="H213">
            <v>26520</v>
          </cell>
          <cell r="I213">
            <v>0</v>
          </cell>
          <cell r="J213">
            <v>26520</v>
          </cell>
          <cell r="K213">
            <v>0</v>
          </cell>
          <cell r="L213">
            <v>26520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26520</v>
          </cell>
          <cell r="U213">
            <v>0</v>
          </cell>
          <cell r="V213">
            <v>26520</v>
          </cell>
          <cell r="W213">
            <v>0</v>
          </cell>
          <cell r="X213">
            <v>26520</v>
          </cell>
          <cell r="Y213">
            <v>-26520</v>
          </cell>
          <cell r="AA213">
            <v>0</v>
          </cell>
          <cell r="AB213">
            <v>26520</v>
          </cell>
          <cell r="AC213">
            <v>0</v>
          </cell>
          <cell r="AD213">
            <v>26520</v>
          </cell>
          <cell r="AE213">
            <v>0</v>
          </cell>
          <cell r="AF213">
            <v>0</v>
          </cell>
        </row>
        <row r="214">
          <cell r="B214" t="str">
            <v>1.7.1.</v>
          </cell>
          <cell r="C214" t="str">
            <v xml:space="preserve">        в т.ч. от реализации активов</v>
          </cell>
          <cell r="D214" t="str">
            <v>тыс.руб</v>
          </cell>
          <cell r="G214">
            <v>0</v>
          </cell>
          <cell r="J214">
            <v>0</v>
          </cell>
          <cell r="L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 t="str">
            <v/>
          </cell>
        </row>
        <row r="215">
          <cell r="B215">
            <v>2</v>
          </cell>
          <cell r="C215" t="str">
            <v>Привлеченные средства</v>
          </cell>
          <cell r="D215" t="str">
            <v>тыс.руб</v>
          </cell>
          <cell r="E215">
            <v>237705.7</v>
          </cell>
          <cell r="F215">
            <v>111246</v>
          </cell>
          <cell r="G215">
            <v>3587</v>
          </cell>
          <cell r="H215">
            <v>3587</v>
          </cell>
          <cell r="I215">
            <v>0</v>
          </cell>
          <cell r="J215">
            <v>3587</v>
          </cell>
          <cell r="K215">
            <v>0</v>
          </cell>
          <cell r="L215">
            <v>3587</v>
          </cell>
          <cell r="M215">
            <v>0</v>
          </cell>
          <cell r="N215">
            <v>246896</v>
          </cell>
          <cell r="O215">
            <v>0</v>
          </cell>
          <cell r="P215">
            <v>0</v>
          </cell>
          <cell r="Q215">
            <v>0</v>
          </cell>
          <cell r="S215">
            <v>234922</v>
          </cell>
          <cell r="T215">
            <v>3587</v>
          </cell>
          <cell r="U215">
            <v>0</v>
          </cell>
          <cell r="V215">
            <v>3587</v>
          </cell>
          <cell r="W215">
            <v>0</v>
          </cell>
          <cell r="X215">
            <v>3587</v>
          </cell>
          <cell r="Y215">
            <v>231335</v>
          </cell>
          <cell r="AA215">
            <v>0</v>
          </cell>
          <cell r="AB215">
            <v>3587</v>
          </cell>
          <cell r="AC215">
            <v>0</v>
          </cell>
          <cell r="AD215">
            <v>3587</v>
          </cell>
          <cell r="AE215">
            <v>0</v>
          </cell>
          <cell r="AF215">
            <v>0</v>
          </cell>
        </row>
        <row r="216">
          <cell r="B216" t="str">
            <v>2.1</v>
          </cell>
          <cell r="C216" t="str">
            <v>Кредиты банков</v>
          </cell>
          <cell r="D216" t="str">
            <v>тыс.руб</v>
          </cell>
          <cell r="E216">
            <v>227481</v>
          </cell>
          <cell r="F216">
            <v>97835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246896</v>
          </cell>
          <cell r="O216">
            <v>0</v>
          </cell>
          <cell r="P216">
            <v>0</v>
          </cell>
          <cell r="S216">
            <v>234922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234922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 t="str">
            <v/>
          </cell>
        </row>
        <row r="217">
          <cell r="B217" t="str">
            <v>2.2</v>
          </cell>
          <cell r="C217" t="str">
            <v>Заемные средства других организаций</v>
          </cell>
          <cell r="D217" t="str">
            <v>тыс.руб</v>
          </cell>
          <cell r="E217">
            <v>10224.700000000001</v>
          </cell>
          <cell r="F217">
            <v>0</v>
          </cell>
          <cell r="G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  <cell r="P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 t="str">
            <v/>
          </cell>
        </row>
        <row r="218">
          <cell r="B218" t="str">
            <v>2.3</v>
          </cell>
          <cell r="C218" t="str">
            <v>Бюджетные средства</v>
          </cell>
          <cell r="D218" t="str">
            <v>тыс.руб</v>
          </cell>
          <cell r="F218">
            <v>0</v>
          </cell>
          <cell r="G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 t="str">
            <v/>
          </cell>
        </row>
        <row r="219">
          <cell r="B219" t="str">
            <v>2.4</v>
          </cell>
          <cell r="C219" t="str">
            <v>Средства внебюджетных фондов</v>
          </cell>
          <cell r="D219" t="str">
            <v>тыс.руб</v>
          </cell>
          <cell r="F219">
            <v>0</v>
          </cell>
          <cell r="G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 t="str">
            <v/>
          </cell>
        </row>
        <row r="220">
          <cell r="B220" t="str">
            <v>2.5</v>
          </cell>
          <cell r="C220" t="str">
            <v>Прочие средства</v>
          </cell>
          <cell r="D220" t="str">
            <v>тыс.руб</v>
          </cell>
          <cell r="E220">
            <v>0</v>
          </cell>
          <cell r="F220">
            <v>13411</v>
          </cell>
          <cell r="G220">
            <v>3587</v>
          </cell>
          <cell r="H220">
            <v>3587</v>
          </cell>
          <cell r="I220">
            <v>0</v>
          </cell>
          <cell r="J220">
            <v>3587</v>
          </cell>
          <cell r="K220">
            <v>0</v>
          </cell>
          <cell r="L220">
            <v>3587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3587</v>
          </cell>
          <cell r="U220">
            <v>0</v>
          </cell>
          <cell r="V220">
            <v>3587</v>
          </cell>
          <cell r="W220">
            <v>0</v>
          </cell>
          <cell r="X220">
            <v>3587</v>
          </cell>
          <cell r="Y220">
            <v>-3587</v>
          </cell>
          <cell r="AA220">
            <v>0</v>
          </cell>
          <cell r="AB220">
            <v>3587</v>
          </cell>
          <cell r="AC220">
            <v>0</v>
          </cell>
          <cell r="AD220">
            <v>3587</v>
          </cell>
          <cell r="AE220">
            <v>0</v>
          </cell>
          <cell r="AF220">
            <v>0</v>
          </cell>
        </row>
        <row r="221">
          <cell r="C221" t="str">
            <v xml:space="preserve"> из них</v>
          </cell>
          <cell r="D221" t="str">
            <v>тыс.руб</v>
          </cell>
          <cell r="G221">
            <v>0</v>
          </cell>
          <cell r="J221">
            <v>0</v>
          </cell>
          <cell r="L221">
            <v>0</v>
          </cell>
          <cell r="S221">
            <v>0</v>
          </cell>
          <cell r="V221">
            <v>0</v>
          </cell>
          <cell r="X221">
            <v>0</v>
          </cell>
          <cell r="AE221">
            <v>0</v>
          </cell>
          <cell r="AF221" t="str">
            <v/>
          </cell>
        </row>
        <row r="222">
          <cell r="B222" t="str">
            <v xml:space="preserve"> 2.5.1</v>
          </cell>
          <cell r="C222" t="str">
            <v xml:space="preserve">Средства ОАО РАО "ЕЭС России" </v>
          </cell>
          <cell r="D222" t="str">
            <v>тыс.руб</v>
          </cell>
          <cell r="G222">
            <v>0</v>
          </cell>
          <cell r="J222">
            <v>0</v>
          </cell>
          <cell r="L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 t="str">
            <v/>
          </cell>
        </row>
        <row r="223">
          <cell r="B223" t="str">
            <v xml:space="preserve"> 2.5.2</v>
          </cell>
          <cell r="C223" t="str">
            <v>Средства, полученные от долевого участия</v>
          </cell>
          <cell r="D223" t="str">
            <v>тыс.руб</v>
          </cell>
          <cell r="G223">
            <v>0</v>
          </cell>
          <cell r="J223">
            <v>0</v>
          </cell>
          <cell r="L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 t="str">
            <v/>
          </cell>
        </row>
        <row r="224">
          <cell r="B224" t="str">
            <v xml:space="preserve"> 2.5.3</v>
          </cell>
          <cell r="C224" t="str">
            <v>Средства от выпуска корпоративных облигаций</v>
          </cell>
          <cell r="D224" t="str">
            <v>тыс.руб</v>
          </cell>
          <cell r="G224">
            <v>0</v>
          </cell>
          <cell r="J224">
            <v>0</v>
          </cell>
          <cell r="L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 t="str">
            <v/>
          </cell>
        </row>
        <row r="225">
          <cell r="B225" t="str">
            <v xml:space="preserve"> 2.5.4</v>
          </cell>
          <cell r="C225" t="str">
            <v>Прочие источники внешнего финансирования**</v>
          </cell>
          <cell r="D225" t="str">
            <v>тыс.руб</v>
          </cell>
          <cell r="E225">
            <v>0</v>
          </cell>
          <cell r="F225">
            <v>13411</v>
          </cell>
          <cell r="G225">
            <v>3587</v>
          </cell>
          <cell r="H225">
            <v>3587</v>
          </cell>
          <cell r="I225">
            <v>0</v>
          </cell>
          <cell r="J225">
            <v>3587</v>
          </cell>
          <cell r="K225">
            <v>0</v>
          </cell>
          <cell r="L225">
            <v>3587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3587</v>
          </cell>
          <cell r="U225">
            <v>0</v>
          </cell>
          <cell r="V225">
            <v>3587</v>
          </cell>
          <cell r="W225">
            <v>0</v>
          </cell>
          <cell r="X225">
            <v>3587</v>
          </cell>
          <cell r="Y225">
            <v>-3587</v>
          </cell>
          <cell r="AA225">
            <v>0</v>
          </cell>
          <cell r="AB225">
            <v>3587</v>
          </cell>
          <cell r="AC225">
            <v>0</v>
          </cell>
          <cell r="AD225">
            <v>3587</v>
          </cell>
          <cell r="AE225">
            <v>0</v>
          </cell>
          <cell r="AF225">
            <v>0</v>
          </cell>
        </row>
        <row r="226">
          <cell r="B226">
            <v>3</v>
          </cell>
          <cell r="C226" t="str">
            <v>Итого профинансировано</v>
          </cell>
          <cell r="D226" t="str">
            <v>тыс.руб</v>
          </cell>
          <cell r="E226">
            <v>424004.7</v>
          </cell>
          <cell r="F226">
            <v>326060</v>
          </cell>
          <cell r="G226">
            <v>190216</v>
          </cell>
          <cell r="H226">
            <v>44377</v>
          </cell>
          <cell r="I226">
            <v>40701</v>
          </cell>
          <cell r="J226">
            <v>85078</v>
          </cell>
          <cell r="K226">
            <v>15961</v>
          </cell>
          <cell r="L226">
            <v>101039</v>
          </cell>
          <cell r="M226">
            <v>89177</v>
          </cell>
          <cell r="N226">
            <v>1802069</v>
          </cell>
          <cell r="O226">
            <v>1763112</v>
          </cell>
          <cell r="P226">
            <v>1199116</v>
          </cell>
          <cell r="Q226">
            <v>0</v>
          </cell>
          <cell r="S226">
            <v>234922</v>
          </cell>
          <cell r="T226">
            <v>88054</v>
          </cell>
          <cell r="U226">
            <v>51270</v>
          </cell>
          <cell r="V226">
            <v>139324</v>
          </cell>
          <cell r="W226">
            <v>15524</v>
          </cell>
          <cell r="X226">
            <v>154848</v>
          </cell>
          <cell r="Y226">
            <v>80074</v>
          </cell>
          <cell r="AA226">
            <v>89177</v>
          </cell>
          <cell r="AB226">
            <v>190216</v>
          </cell>
          <cell r="AC226">
            <v>80074</v>
          </cell>
          <cell r="AD226">
            <v>234922</v>
          </cell>
          <cell r="AE226">
            <v>44706</v>
          </cell>
          <cell r="AF226">
            <v>0.23502754763006267</v>
          </cell>
        </row>
        <row r="227">
          <cell r="C227" t="str">
            <v xml:space="preserve">Строка "3. Итого профинансировано" должна соответствовать своду инвестпрограмм по колонке "68. План прошедших кварталов накопительным итогом" </v>
          </cell>
        </row>
        <row r="228">
          <cell r="B228" t="str">
            <v>№ п/п</v>
          </cell>
          <cell r="C228" t="str">
            <v>Источники финансирования</v>
          </cell>
          <cell r="D228" t="str">
            <v>Единицы измерения</v>
          </cell>
          <cell r="E228" t="str">
            <v xml:space="preserve"> 2006г. Факт</v>
          </cell>
          <cell r="F228" t="str">
            <v xml:space="preserve"> 2007г. Факт</v>
          </cell>
          <cell r="G228" t="str">
            <v xml:space="preserve"> 2008г. План</v>
          </cell>
          <cell r="H228" t="str">
            <v>В том числе по кварталам</v>
          </cell>
          <cell r="N228" t="str">
            <v xml:space="preserve"> 2009г. Прогноз</v>
          </cell>
          <cell r="O228" t="str">
            <v xml:space="preserve"> 2010г. Прогноз</v>
          </cell>
          <cell r="P228" t="str">
            <v xml:space="preserve"> 2011г. Прогноз</v>
          </cell>
          <cell r="Q228" t="str">
            <v xml:space="preserve"> 2012г. Прогноз</v>
          </cell>
          <cell r="S228" t="str">
            <v xml:space="preserve"> 2009г. Факт</v>
          </cell>
          <cell r="T228" t="str">
            <v>В том числе по кварталам</v>
          </cell>
          <cell r="AA228" t="str">
            <v>План отчётного периода</v>
          </cell>
          <cell r="AC228" t="str">
            <v>Факт за отчётный период</v>
          </cell>
          <cell r="AE228" t="str">
            <v>Отклонение факта от плана за год.</v>
          </cell>
        </row>
        <row r="229">
          <cell r="H229" t="str">
            <v>1 кв.</v>
          </cell>
          <cell r="I229" t="str">
            <v>2 кв.</v>
          </cell>
          <cell r="J229" t="str">
            <v>6 мес.</v>
          </cell>
          <cell r="K229" t="str">
            <v>3 кв.</v>
          </cell>
          <cell r="L229" t="str">
            <v>9 мес.</v>
          </cell>
          <cell r="M229" t="str">
            <v>4 кв.</v>
          </cell>
          <cell r="T229" t="str">
            <v>1 кв.</v>
          </cell>
          <cell r="U229" t="str">
            <v>2 кв.</v>
          </cell>
          <cell r="V229" t="str">
            <v>6 мес.</v>
          </cell>
          <cell r="W229" t="str">
            <v>3 кв.</v>
          </cell>
          <cell r="X229" t="str">
            <v>9 мес.</v>
          </cell>
          <cell r="Y229" t="str">
            <v>4 кв.</v>
          </cell>
          <cell r="AA229" t="str">
            <v>4 квартал</v>
          </cell>
          <cell r="AB229" t="str">
            <v>С начала года</v>
          </cell>
          <cell r="AC229" t="str">
            <v>4 квартал</v>
          </cell>
          <cell r="AD229" t="str">
            <v>С начала года</v>
          </cell>
          <cell r="AE229" t="str">
            <v>Абсолютное</v>
          </cell>
          <cell r="AF229" t="str">
            <v>Относительное</v>
          </cell>
        </row>
        <row r="230">
          <cell r="B230">
            <v>1</v>
          </cell>
          <cell r="C230">
            <v>2</v>
          </cell>
          <cell r="D230">
            <v>3</v>
          </cell>
          <cell r="E230">
            <v>4</v>
          </cell>
          <cell r="F230">
            <v>5</v>
          </cell>
          <cell r="G230">
            <v>6</v>
          </cell>
          <cell r="H230">
            <v>7</v>
          </cell>
          <cell r="I230">
            <v>8</v>
          </cell>
          <cell r="J230">
            <v>9</v>
          </cell>
          <cell r="K230">
            <v>10</v>
          </cell>
          <cell r="L230">
            <v>11</v>
          </cell>
          <cell r="M230">
            <v>12</v>
          </cell>
          <cell r="N230">
            <v>13</v>
          </cell>
          <cell r="O230">
            <v>14</v>
          </cell>
          <cell r="P230">
            <v>15</v>
          </cell>
          <cell r="Q230">
            <v>16</v>
          </cell>
          <cell r="S230">
            <v>17</v>
          </cell>
          <cell r="T230">
            <v>18</v>
          </cell>
          <cell r="U230">
            <v>19</v>
          </cell>
          <cell r="V230">
            <v>20</v>
          </cell>
          <cell r="W230">
            <v>21</v>
          </cell>
          <cell r="X230">
            <v>22</v>
          </cell>
          <cell r="Y230">
            <v>23</v>
          </cell>
          <cell r="AA230">
            <v>24</v>
          </cell>
          <cell r="AB230">
            <v>25</v>
          </cell>
          <cell r="AC230">
            <v>26</v>
          </cell>
          <cell r="AD230">
            <v>27</v>
          </cell>
          <cell r="AE230">
            <v>28</v>
          </cell>
          <cell r="AF230">
            <v>29</v>
          </cell>
        </row>
        <row r="231">
          <cell r="C231" t="str">
            <v>*) Прочие собственные источники (расшифровать)</v>
          </cell>
          <cell r="AE231">
            <v>0</v>
          </cell>
          <cell r="AF231" t="str">
            <v/>
          </cell>
        </row>
        <row r="232">
          <cell r="B232" t="str">
            <v>1</v>
          </cell>
          <cell r="C232" t="str">
            <v>Расшифровка прочих собственных источников</v>
          </cell>
          <cell r="D232" t="str">
            <v>тыс.руб</v>
          </cell>
          <cell r="F232">
            <v>41588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 t="str">
            <v/>
          </cell>
        </row>
        <row r="233">
          <cell r="B233" t="str">
            <v>2</v>
          </cell>
          <cell r="C233" t="str">
            <v>Расшифровка прочих собственных источников</v>
          </cell>
          <cell r="D233" t="str">
            <v>тыс.руб</v>
          </cell>
          <cell r="F233">
            <v>9071</v>
          </cell>
          <cell r="G233">
            <v>26520</v>
          </cell>
          <cell r="H233">
            <v>26520</v>
          </cell>
          <cell r="I233">
            <v>0</v>
          </cell>
          <cell r="J233">
            <v>26520</v>
          </cell>
          <cell r="K233">
            <v>0</v>
          </cell>
          <cell r="L233">
            <v>26520</v>
          </cell>
          <cell r="M233">
            <v>0</v>
          </cell>
          <cell r="S233">
            <v>0</v>
          </cell>
          <cell r="T233">
            <v>26520</v>
          </cell>
          <cell r="U233">
            <v>0</v>
          </cell>
          <cell r="V233">
            <v>26520</v>
          </cell>
          <cell r="W233">
            <v>0</v>
          </cell>
          <cell r="X233">
            <v>26520</v>
          </cell>
          <cell r="Y233">
            <v>-26520</v>
          </cell>
          <cell r="AA233">
            <v>0</v>
          </cell>
          <cell r="AB233">
            <v>26520</v>
          </cell>
          <cell r="AC233">
            <v>0</v>
          </cell>
          <cell r="AD233">
            <v>26520</v>
          </cell>
          <cell r="AE233">
            <v>0</v>
          </cell>
          <cell r="AF233">
            <v>0</v>
          </cell>
        </row>
        <row r="234">
          <cell r="B234" t="str">
            <v>3</v>
          </cell>
          <cell r="C234" t="str">
            <v>Расшифровка прочих собственных источников</v>
          </cell>
          <cell r="D234" t="str">
            <v>тыс.руб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 t="str">
            <v/>
          </cell>
        </row>
        <row r="235">
          <cell r="B235" t="str">
            <v>4</v>
          </cell>
          <cell r="C235" t="str">
            <v>Расшифровка прочих собственных источников</v>
          </cell>
          <cell r="D235" t="str">
            <v>тыс.руб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 t="str">
            <v/>
          </cell>
        </row>
        <row r="236">
          <cell r="C236" t="str">
            <v>**) Прочие источники внешнего финансирования (расшифровать)</v>
          </cell>
          <cell r="AE236">
            <v>0</v>
          </cell>
          <cell r="AF236" t="str">
            <v/>
          </cell>
        </row>
        <row r="237">
          <cell r="B237" t="str">
            <v>1</v>
          </cell>
          <cell r="C237" t="str">
            <v>Расшифровка источников внешнего финансирования</v>
          </cell>
          <cell r="D237" t="str">
            <v>тыс.руб</v>
          </cell>
          <cell r="F237">
            <v>13411</v>
          </cell>
          <cell r="G237">
            <v>3587</v>
          </cell>
          <cell r="H237">
            <v>3587</v>
          </cell>
          <cell r="I237">
            <v>0</v>
          </cell>
          <cell r="J237">
            <v>3587</v>
          </cell>
          <cell r="K237">
            <v>0</v>
          </cell>
          <cell r="L237">
            <v>3587</v>
          </cell>
          <cell r="M237">
            <v>0</v>
          </cell>
          <cell r="S237">
            <v>0</v>
          </cell>
          <cell r="T237">
            <v>3587</v>
          </cell>
          <cell r="U237">
            <v>0</v>
          </cell>
          <cell r="V237">
            <v>3587</v>
          </cell>
          <cell r="W237">
            <v>0</v>
          </cell>
          <cell r="X237">
            <v>3587</v>
          </cell>
          <cell r="Y237">
            <v>-3587</v>
          </cell>
          <cell r="AA237">
            <v>0</v>
          </cell>
          <cell r="AB237">
            <v>3587</v>
          </cell>
          <cell r="AC237">
            <v>0</v>
          </cell>
          <cell r="AD237">
            <v>3587</v>
          </cell>
          <cell r="AE237">
            <v>0</v>
          </cell>
          <cell r="AF237">
            <v>0</v>
          </cell>
        </row>
        <row r="238">
          <cell r="B238" t="str">
            <v>2</v>
          </cell>
          <cell r="C238" t="str">
            <v>Расшифровка источников внешнего финансирования</v>
          </cell>
          <cell r="D238" t="str">
            <v>тыс.руб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 t="str">
            <v/>
          </cell>
        </row>
        <row r="239">
          <cell r="B239" t="str">
            <v>3</v>
          </cell>
          <cell r="C239" t="str">
            <v>Расшифровка источников внешнего финансирования</v>
          </cell>
          <cell r="D239" t="str">
            <v>тыс.руб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 t="str">
            <v/>
          </cell>
        </row>
        <row r="240">
          <cell r="B240" t="str">
            <v>4</v>
          </cell>
          <cell r="C240" t="str">
            <v>Расшифровка источников внешнего финансирования</v>
          </cell>
          <cell r="D240" t="str">
            <v>тыс.руб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 t="str">
            <v/>
          </cell>
        </row>
      </sheetData>
      <sheetData sheetId="9" refreshError="1">
        <row r="1">
          <cell r="B1" t="str">
            <v>8. План-отчет об исполнении  инвестиционной программы</v>
          </cell>
          <cell r="J1" t="str">
            <v xml:space="preserve"> </v>
          </cell>
        </row>
        <row r="2">
          <cell r="C2" t="str">
            <v>Параметры инвестиционного проекта:</v>
          </cell>
          <cell r="U2" t="str">
            <v>Источники инвестиций в 2009 году:</v>
          </cell>
          <cell r="AU2" t="str">
            <v>Осуществление инвестиций в 2009 году (освоение), без НДС</v>
          </cell>
          <cell r="BL2" t="str">
            <v>Финансирование инвестпрограммы (с НДС) в 2009 году</v>
          </cell>
          <cell r="BW2" t="str">
            <v>Кредиторская (дебиторская -авансы со знаком минус) задолженность по  инвестпрограмме 2008 года с НДС:</v>
          </cell>
          <cell r="CL2" t="str">
            <v>Осуществление и финанансирование инвестпроектов в 2009-2012гг</v>
          </cell>
        </row>
        <row r="3">
          <cell r="A3" t="str">
            <v>№</v>
          </cell>
          <cell r="B3" t="str">
            <v>Наименование объектов</v>
          </cell>
          <cell r="C3" t="str">
            <v>Месяц и год начала инвестпроекта (мм.гг)</v>
          </cell>
          <cell r="D3" t="str">
            <v>Месяц и год окончания инвестпроекта (мм.гг), план</v>
          </cell>
          <cell r="E3" t="str">
            <v>Месяц и год ввода объекта (мм.гг), факт</v>
          </cell>
          <cell r="F3" t="str">
            <v>Вводимая мощность - план</v>
          </cell>
          <cell r="G3" t="str">
            <v>Фактически введенная мощность</v>
          </cell>
          <cell r="H3" t="str">
            <v>Ед. изм.вводимой мощности</v>
          </cell>
          <cell r="I3" t="str">
            <v>Крупный (К) / средний (С) / мелкий (М) проект</v>
          </cell>
          <cell r="J3" t="str">
            <v>Входит в инвестпрограмму Холдинга (да / нет)</v>
          </cell>
          <cell r="K3" t="str">
            <v>ВНД</v>
          </cell>
          <cell r="L3" t="str">
            <v>ЧДД</v>
          </cell>
          <cell r="M3" t="str">
            <v>Срок окупаемости, лет</v>
          </cell>
          <cell r="N3" t="str">
            <v>Индекс доходности</v>
          </cell>
          <cell r="O3" t="str">
            <v>Сметная стоимость в тек. ценах, без НДС</v>
          </cell>
          <cell r="P3" t="str">
            <v>Справочно: НДС  к уплате на строительство объектов основных средств</v>
          </cell>
          <cell r="Q3" t="str">
            <v xml:space="preserve">Стоимость оборудования в сметной стоимости проекта в тек. ценах </v>
          </cell>
          <cell r="R3" t="str">
            <v>СМР в сметной стоимости проекта в тек. Ценах</v>
          </cell>
          <cell r="S3" t="str">
            <v>Освоено на начало 2009 года, без НДС</v>
          </cell>
          <cell r="T3" t="str">
            <v>Остаток сметной стоимости в тек. ценах, без НДС</v>
          </cell>
          <cell r="U3" t="str">
            <v>Всего источников инвестиций объекта в 2009 году, в т.ч.</v>
          </cell>
          <cell r="V3" t="str">
            <v>Собственные средства, из них</v>
          </cell>
          <cell r="W3" t="str">
            <v xml:space="preserve">Прибыль, направляемая на инвестиции: </v>
          </cell>
          <cell r="X3" t="str">
            <v xml:space="preserve">   - прибыль прошлых лет </v>
          </cell>
          <cell r="Y3" t="str">
            <v xml:space="preserve">        в т.ч. от техприсоединения</v>
          </cell>
          <cell r="Z3" t="str">
            <v xml:space="preserve">   - чистая прибыль отчетного года</v>
          </cell>
          <cell r="AA3" t="str">
            <v xml:space="preserve">        в т.ч. от техприсоединения</v>
          </cell>
          <cell r="AB3" t="str">
            <v>Амортизация</v>
          </cell>
          <cell r="AC3" t="str">
            <v xml:space="preserve"> - амортизация отчетного года</v>
          </cell>
          <cell r="AD3" t="str">
            <v xml:space="preserve"> - неиспользованная амортизация прошлых лет</v>
          </cell>
          <cell r="AE3" t="str">
            <v>Средства от эмиссии акций</v>
          </cell>
          <cell r="AF3" t="str">
            <v>Прочие собственные источники</v>
          </cell>
          <cell r="AG3" t="str">
            <v xml:space="preserve">   в т.ч. от реализации активов</v>
          </cell>
          <cell r="AH3" t="str">
            <v>Привлеченные средства</v>
          </cell>
          <cell r="AI3" t="str">
            <v>Кредиты банков</v>
          </cell>
          <cell r="AJ3" t="str">
            <v xml:space="preserve">  из них - кредиты иностранных банков</v>
          </cell>
          <cell r="AK3" t="str">
            <v>Заемные средства других организаций</v>
          </cell>
          <cell r="AL3" t="str">
            <v>Бюджетные средства, из них</v>
          </cell>
          <cell r="AM3" t="str">
            <v xml:space="preserve"> - из Федерального бюджета</v>
          </cell>
          <cell r="AN3" t="str">
            <v xml:space="preserve"> - из бюджетов субъектов Федерации</v>
          </cell>
          <cell r="AO3" t="str">
            <v>Средства внебюджетных фондов</v>
          </cell>
          <cell r="AP3" t="str">
            <v>Прочие средства, из них</v>
          </cell>
          <cell r="AQ3" t="str">
            <v xml:space="preserve">Средства ОАО РАО "ЕЭС России" </v>
          </cell>
          <cell r="AR3" t="str">
            <v>Средства, полученные от долевого участия</v>
          </cell>
          <cell r="AS3" t="str">
            <v>Средства от выпуска корпоративных облигаций</v>
          </cell>
          <cell r="AT3" t="str">
            <v>Прочие источники внешнего финансирования</v>
          </cell>
          <cell r="AU3" t="str">
            <v>2009 год, всего</v>
          </cell>
          <cell r="AW3" t="str">
            <v>I квартал</v>
          </cell>
          <cell r="AY3" t="str">
            <v>II квартал</v>
          </cell>
          <cell r="BA3" t="str">
            <v>III квартал</v>
          </cell>
          <cell r="BC3" t="str">
            <v>IV квартал</v>
          </cell>
          <cell r="BE3" t="str">
            <v>С начала года</v>
          </cell>
          <cell r="BG3" t="str">
            <v>% фактического освоения от накопительного итога</v>
          </cell>
          <cell r="BH3" t="str">
            <v>План ввода основных фондов накопительным итогом, без НДС</v>
          </cell>
          <cell r="BI3" t="str">
            <v>Фактически введено основных фондов накопительным итогом, без НДС</v>
          </cell>
          <cell r="BJ3" t="str">
            <v>% выполнения по вводу основных фондов от накопительного итога</v>
          </cell>
          <cell r="BL3" t="str">
            <v>I квартал</v>
          </cell>
          <cell r="BN3" t="str">
            <v>II квартал</v>
          </cell>
          <cell r="BP3" t="str">
            <v>III квартал</v>
          </cell>
          <cell r="BR3" t="str">
            <v>IV квартал</v>
          </cell>
          <cell r="BT3" t="str">
            <v>С начала года</v>
          </cell>
          <cell r="BW3" t="str">
            <v>КЗ на начало 2009 года</v>
          </cell>
          <cell r="BY3" t="str">
            <v>I квартал</v>
          </cell>
          <cell r="CA3" t="str">
            <v>II квартал</v>
          </cell>
          <cell r="CC3" t="str">
            <v>III квартал</v>
          </cell>
          <cell r="CE3" t="str">
            <v>IV квартал</v>
          </cell>
          <cell r="CG3" t="str">
            <v>С начала года</v>
          </cell>
          <cell r="CI3" t="str">
            <v>КЗ на конец 2009 года</v>
          </cell>
          <cell r="CL3" t="str">
            <v>2009 год</v>
          </cell>
          <cell r="CO3" t="str">
            <v>2010 год</v>
          </cell>
          <cell r="CR3" t="str">
            <v>2011 год</v>
          </cell>
          <cell r="CU3" t="str">
            <v>2012 год</v>
          </cell>
        </row>
        <row r="4">
          <cell r="AU4" t="str">
            <v>План</v>
          </cell>
          <cell r="AV4" t="str">
            <v>Факт</v>
          </cell>
          <cell r="AW4" t="str">
            <v>План</v>
          </cell>
          <cell r="AX4" t="str">
            <v>Факт</v>
          </cell>
          <cell r="AY4" t="str">
            <v>План</v>
          </cell>
          <cell r="AZ4" t="str">
            <v>Факт</v>
          </cell>
          <cell r="BA4" t="str">
            <v>План</v>
          </cell>
          <cell r="BB4" t="str">
            <v>Факт</v>
          </cell>
          <cell r="BC4" t="str">
            <v>План</v>
          </cell>
          <cell r="BD4" t="str">
            <v>Факт</v>
          </cell>
          <cell r="BE4" t="str">
            <v>План прошедших кварталов накопительным итогом</v>
          </cell>
          <cell r="BF4" t="str">
            <v>Факт прошедших кварталов накопительным итогом</v>
          </cell>
          <cell r="BL4" t="str">
            <v>План</v>
          </cell>
          <cell r="BM4" t="str">
            <v>Факт</v>
          </cell>
          <cell r="BN4" t="str">
            <v>План</v>
          </cell>
          <cell r="BO4" t="str">
            <v>Факт</v>
          </cell>
          <cell r="BP4" t="str">
            <v>План</v>
          </cell>
          <cell r="BQ4" t="str">
            <v>Факт</v>
          </cell>
          <cell r="BR4" t="str">
            <v>План</v>
          </cell>
          <cell r="BS4" t="str">
            <v>Факт</v>
          </cell>
          <cell r="BT4" t="str">
            <v>План прошедших кварталов накопительным итогом</v>
          </cell>
          <cell r="BU4" t="str">
            <v>Факт прошедших кварталов накопительным итогом</v>
          </cell>
          <cell r="BW4" t="str">
            <v>План</v>
          </cell>
          <cell r="BX4" t="str">
            <v>Факт</v>
          </cell>
          <cell r="BY4" t="str">
            <v>План</v>
          </cell>
          <cell r="BZ4" t="str">
            <v>Факт</v>
          </cell>
          <cell r="CA4" t="str">
            <v>План</v>
          </cell>
          <cell r="CB4" t="str">
            <v>Ожидаемый факт</v>
          </cell>
          <cell r="CC4" t="str">
            <v>План</v>
          </cell>
          <cell r="CD4" t="str">
            <v>Факт</v>
          </cell>
          <cell r="CE4" t="str">
            <v>План</v>
          </cell>
          <cell r="CF4" t="str">
            <v>Факт</v>
          </cell>
          <cell r="CG4" t="str">
            <v>План прошедших кварталов накопительным итогом</v>
          </cell>
          <cell r="CH4" t="str">
            <v>Факт прошедших кварталов накопительным итогом</v>
          </cell>
          <cell r="CI4" t="str">
            <v>План</v>
          </cell>
          <cell r="CJ4" t="str">
            <v>Факт</v>
          </cell>
          <cell r="CL4" t="str">
            <v>Осуществление инвестиций (начисление), без НДС</v>
          </cell>
          <cell r="CM4" t="str">
            <v>Финансирование, с НДС</v>
          </cell>
          <cell r="CN4" t="str">
            <v>КЗ на конец года, с НДС</v>
          </cell>
          <cell r="CO4" t="str">
            <v>Осуществление инвестиций (начисление), без НДС</v>
          </cell>
          <cell r="CP4" t="str">
            <v>Финансирование, с НДС</v>
          </cell>
          <cell r="CQ4" t="str">
            <v>КЗ на конец года, с НДС</v>
          </cell>
          <cell r="CR4" t="str">
            <v>Осуществление инвестиций (начисление), без НДС</v>
          </cell>
          <cell r="CS4" t="str">
            <v>Финансирование, с НДС</v>
          </cell>
          <cell r="CT4" t="str">
            <v>КЗ на конец года, с НДС</v>
          </cell>
          <cell r="CU4" t="str">
            <v>Осуществление инвестиций (начисление), без НДС</v>
          </cell>
          <cell r="CV4" t="str">
            <v>Финансирование, с НДС</v>
          </cell>
          <cell r="CW4" t="str">
            <v>КЗ на конец года, с НДС</v>
          </cell>
        </row>
        <row r="5">
          <cell r="A5" t="str">
            <v>А</v>
          </cell>
          <cell r="B5" t="str">
            <v>Б</v>
          </cell>
          <cell r="C5">
            <v>1</v>
          </cell>
          <cell r="D5">
            <v>2</v>
          </cell>
          <cell r="E5">
            <v>3</v>
          </cell>
          <cell r="F5" t="str">
            <v>4.1</v>
          </cell>
          <cell r="G5" t="str">
            <v>4.2</v>
          </cell>
          <cell r="H5">
            <v>5</v>
          </cell>
          <cell r="I5">
            <v>6</v>
          </cell>
          <cell r="J5">
            <v>7</v>
          </cell>
          <cell r="K5">
            <v>8</v>
          </cell>
          <cell r="L5">
            <v>9</v>
          </cell>
          <cell r="M5">
            <v>10</v>
          </cell>
          <cell r="N5">
            <v>11</v>
          </cell>
          <cell r="O5">
            <v>12</v>
          </cell>
          <cell r="P5">
            <v>13</v>
          </cell>
          <cell r="Q5">
            <v>14</v>
          </cell>
          <cell r="R5">
            <v>15</v>
          </cell>
          <cell r="S5">
            <v>16</v>
          </cell>
          <cell r="T5">
            <v>17</v>
          </cell>
          <cell r="U5">
            <v>18</v>
          </cell>
          <cell r="V5">
            <v>19</v>
          </cell>
          <cell r="W5">
            <v>20</v>
          </cell>
          <cell r="X5">
            <v>21</v>
          </cell>
          <cell r="Y5">
            <v>22</v>
          </cell>
          <cell r="Z5">
            <v>23</v>
          </cell>
          <cell r="AA5">
            <v>24</v>
          </cell>
          <cell r="AB5">
            <v>25</v>
          </cell>
          <cell r="AC5">
            <v>26</v>
          </cell>
          <cell r="AD5">
            <v>27</v>
          </cell>
          <cell r="AE5">
            <v>28</v>
          </cell>
          <cell r="AF5">
            <v>29</v>
          </cell>
          <cell r="AG5">
            <v>30</v>
          </cell>
          <cell r="AH5">
            <v>31</v>
          </cell>
          <cell r="AI5">
            <v>32</v>
          </cell>
          <cell r="AJ5">
            <v>33</v>
          </cell>
          <cell r="AK5">
            <v>34</v>
          </cell>
          <cell r="AL5">
            <v>35</v>
          </cell>
          <cell r="AM5">
            <v>36</v>
          </cell>
          <cell r="AN5">
            <v>37</v>
          </cell>
          <cell r="AO5">
            <v>38</v>
          </cell>
          <cell r="AP5">
            <v>39</v>
          </cell>
          <cell r="AQ5">
            <v>40</v>
          </cell>
          <cell r="AR5">
            <v>41</v>
          </cell>
          <cell r="AS5">
            <v>42</v>
          </cell>
          <cell r="AT5">
            <v>43</v>
          </cell>
          <cell r="AU5">
            <v>44</v>
          </cell>
          <cell r="AV5">
            <v>45</v>
          </cell>
          <cell r="AW5">
            <v>46</v>
          </cell>
          <cell r="AX5">
            <v>47</v>
          </cell>
          <cell r="AY5">
            <v>48</v>
          </cell>
          <cell r="AZ5">
            <v>49</v>
          </cell>
          <cell r="BA5">
            <v>50</v>
          </cell>
          <cell r="BB5">
            <v>51</v>
          </cell>
          <cell r="BC5">
            <v>52</v>
          </cell>
          <cell r="BD5">
            <v>53</v>
          </cell>
          <cell r="BE5">
            <v>54</v>
          </cell>
          <cell r="BF5">
            <v>55</v>
          </cell>
          <cell r="BG5">
            <v>56</v>
          </cell>
          <cell r="BH5">
            <v>57</v>
          </cell>
          <cell r="BI5">
            <v>58</v>
          </cell>
          <cell r="BJ5">
            <v>59</v>
          </cell>
          <cell r="BL5">
            <v>60</v>
          </cell>
          <cell r="BM5">
            <v>61</v>
          </cell>
          <cell r="BN5">
            <v>62</v>
          </cell>
          <cell r="BO5">
            <v>63</v>
          </cell>
          <cell r="BP5">
            <v>64</v>
          </cell>
          <cell r="BQ5">
            <v>65</v>
          </cell>
          <cell r="BR5">
            <v>66</v>
          </cell>
          <cell r="BS5">
            <v>67</v>
          </cell>
          <cell r="BT5">
            <v>68</v>
          </cell>
          <cell r="BU5">
            <v>69</v>
          </cell>
          <cell r="BW5">
            <v>70</v>
          </cell>
          <cell r="BX5">
            <v>71</v>
          </cell>
          <cell r="BY5">
            <v>72</v>
          </cell>
          <cell r="BZ5">
            <v>73</v>
          </cell>
          <cell r="CA5">
            <v>74</v>
          </cell>
          <cell r="CB5">
            <v>75</v>
          </cell>
          <cell r="CC5">
            <v>76</v>
          </cell>
          <cell r="CD5">
            <v>77</v>
          </cell>
          <cell r="CE5">
            <v>78</v>
          </cell>
          <cell r="CF5">
            <v>79</v>
          </cell>
          <cell r="CG5">
            <v>80</v>
          </cell>
          <cell r="CH5">
            <v>81</v>
          </cell>
          <cell r="CI5">
            <v>82</v>
          </cell>
          <cell r="CJ5">
            <v>83</v>
          </cell>
          <cell r="CL5">
            <v>84</v>
          </cell>
          <cell r="CM5">
            <v>85</v>
          </cell>
          <cell r="CN5">
            <v>86</v>
          </cell>
          <cell r="CO5">
            <v>87</v>
          </cell>
          <cell r="CP5">
            <v>88</v>
          </cell>
          <cell r="CQ5">
            <v>89</v>
          </cell>
          <cell r="CR5">
            <v>90</v>
          </cell>
          <cell r="CS5">
            <v>91</v>
          </cell>
          <cell r="CT5">
            <v>92</v>
          </cell>
          <cell r="CU5">
            <v>93</v>
          </cell>
          <cell r="CV5">
            <v>94</v>
          </cell>
          <cell r="CW5">
            <v>95</v>
          </cell>
        </row>
        <row r="6">
          <cell r="B6" t="str">
            <v>Всего по Обществу:</v>
          </cell>
          <cell r="F6" t="str">
            <v>23.888/53.006</v>
          </cell>
          <cell r="G6" t="str">
            <v>26.149/54.512</v>
          </cell>
          <cell r="H6" t="str">
            <v>км/МВА</v>
          </cell>
          <cell r="K6">
            <v>0</v>
          </cell>
          <cell r="L6">
            <v>31672</v>
          </cell>
          <cell r="M6">
            <v>0</v>
          </cell>
          <cell r="N6">
            <v>0</v>
          </cell>
          <cell r="O6">
            <v>345685</v>
          </cell>
          <cell r="P6">
            <v>29401.379999999994</v>
          </cell>
          <cell r="Q6">
            <v>221831</v>
          </cell>
          <cell r="R6">
            <v>78212</v>
          </cell>
          <cell r="S6">
            <v>178531</v>
          </cell>
          <cell r="T6">
            <v>167154</v>
          </cell>
          <cell r="U6">
            <v>163338</v>
          </cell>
          <cell r="V6">
            <v>160298</v>
          </cell>
          <cell r="W6">
            <v>545</v>
          </cell>
          <cell r="X6">
            <v>0</v>
          </cell>
          <cell r="Y6">
            <v>0</v>
          </cell>
          <cell r="Z6">
            <v>545</v>
          </cell>
          <cell r="AA6">
            <v>545</v>
          </cell>
          <cell r="AB6">
            <v>159753</v>
          </cell>
          <cell r="AC6">
            <v>159753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3040</v>
          </cell>
          <cell r="AU6">
            <v>163338</v>
          </cell>
          <cell r="AV6">
            <v>169936</v>
          </cell>
          <cell r="AW6">
            <v>21068</v>
          </cell>
          <cell r="AX6">
            <v>21068</v>
          </cell>
          <cell r="AY6">
            <v>34416</v>
          </cell>
          <cell r="AZ6">
            <v>34416</v>
          </cell>
          <cell r="BA6">
            <v>8111</v>
          </cell>
          <cell r="BB6">
            <v>9399</v>
          </cell>
          <cell r="BC6">
            <v>99743</v>
          </cell>
          <cell r="BD6">
            <v>105053</v>
          </cell>
          <cell r="BE6">
            <v>163338</v>
          </cell>
          <cell r="BF6">
            <v>169936</v>
          </cell>
          <cell r="BG6">
            <v>104.03947642312261</v>
          </cell>
          <cell r="BH6">
            <v>217764</v>
          </cell>
          <cell r="BI6">
            <v>234830</v>
          </cell>
          <cell r="BJ6">
            <v>107.83692437684833</v>
          </cell>
          <cell r="BL6">
            <v>44377.26</v>
          </cell>
          <cell r="BM6">
            <v>88054</v>
          </cell>
          <cell r="BN6">
            <v>40700.539999999994</v>
          </cell>
          <cell r="BO6">
            <v>51270</v>
          </cell>
          <cell r="BP6">
            <v>15961</v>
          </cell>
          <cell r="BQ6">
            <v>15524</v>
          </cell>
          <cell r="BR6">
            <v>89177</v>
          </cell>
          <cell r="BS6">
            <v>80074</v>
          </cell>
          <cell r="BT6">
            <v>190215.8</v>
          </cell>
          <cell r="BU6">
            <v>234922</v>
          </cell>
          <cell r="BW6">
            <v>0</v>
          </cell>
          <cell r="BX6">
            <v>72299</v>
          </cell>
          <cell r="BY6">
            <v>0</v>
          </cell>
          <cell r="BZ6">
            <v>15831</v>
          </cell>
          <cell r="CA6">
            <v>0</v>
          </cell>
          <cell r="CB6">
            <v>10347</v>
          </cell>
          <cell r="CC6">
            <v>0</v>
          </cell>
          <cell r="CD6">
            <v>6169</v>
          </cell>
          <cell r="CE6">
            <v>0</v>
          </cell>
          <cell r="CF6">
            <v>39430</v>
          </cell>
          <cell r="CG6">
            <v>0</v>
          </cell>
          <cell r="CH6">
            <v>39430</v>
          </cell>
          <cell r="CI6">
            <v>0</v>
          </cell>
          <cell r="CJ6">
            <v>39430</v>
          </cell>
        </row>
        <row r="7">
          <cell r="B7" t="str">
            <v>Из строки "Всего по Обществу" - по объектам, включенным в Пятилетнюю инвестиционную программу Холдинга</v>
          </cell>
          <cell r="C7">
            <v>0</v>
          </cell>
          <cell r="D7">
            <v>0</v>
          </cell>
          <cell r="E7">
            <v>0</v>
          </cell>
          <cell r="F7" t="str">
            <v>23.888/53.006</v>
          </cell>
          <cell r="G7" t="str">
            <v>26.149/54.512</v>
          </cell>
          <cell r="H7" t="str">
            <v>км/МВА</v>
          </cell>
          <cell r="K7">
            <v>0</v>
          </cell>
          <cell r="L7">
            <v>31672</v>
          </cell>
          <cell r="M7">
            <v>0</v>
          </cell>
          <cell r="N7">
            <v>0</v>
          </cell>
          <cell r="O7">
            <v>345685</v>
          </cell>
          <cell r="P7">
            <v>29400.379999999994</v>
          </cell>
          <cell r="Q7">
            <v>221831</v>
          </cell>
          <cell r="R7">
            <v>78212</v>
          </cell>
          <cell r="S7">
            <v>178531</v>
          </cell>
          <cell r="T7">
            <v>167154</v>
          </cell>
          <cell r="U7">
            <v>163338</v>
          </cell>
          <cell r="V7">
            <v>160298</v>
          </cell>
          <cell r="W7">
            <v>545</v>
          </cell>
          <cell r="X7">
            <v>0</v>
          </cell>
          <cell r="Y7">
            <v>0</v>
          </cell>
          <cell r="Z7">
            <v>545</v>
          </cell>
          <cell r="AA7">
            <v>545</v>
          </cell>
          <cell r="AB7">
            <v>159753</v>
          </cell>
          <cell r="AC7">
            <v>159753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3040</v>
          </cell>
          <cell r="AU7">
            <v>163338</v>
          </cell>
          <cell r="AV7">
            <v>169936</v>
          </cell>
          <cell r="AW7">
            <v>21068</v>
          </cell>
          <cell r="AX7">
            <v>21068</v>
          </cell>
          <cell r="AY7">
            <v>34416</v>
          </cell>
          <cell r="AZ7">
            <v>34416</v>
          </cell>
          <cell r="BA7">
            <v>8111</v>
          </cell>
          <cell r="BB7">
            <v>9399</v>
          </cell>
          <cell r="BC7">
            <v>99743</v>
          </cell>
          <cell r="BD7">
            <v>105053</v>
          </cell>
          <cell r="BE7">
            <v>163338</v>
          </cell>
          <cell r="BF7">
            <v>169936</v>
          </cell>
          <cell r="BG7">
            <v>104.03947642312261</v>
          </cell>
          <cell r="BH7">
            <v>217764</v>
          </cell>
          <cell r="BI7">
            <v>234830</v>
          </cell>
          <cell r="BJ7">
            <v>107.83692437684833</v>
          </cell>
          <cell r="BL7">
            <v>44377.26</v>
          </cell>
          <cell r="BM7">
            <v>88054</v>
          </cell>
          <cell r="BN7">
            <v>40700.539999999994</v>
          </cell>
          <cell r="BO7">
            <v>51270</v>
          </cell>
          <cell r="BP7">
            <v>15961</v>
          </cell>
          <cell r="BQ7">
            <v>15524</v>
          </cell>
          <cell r="BR7">
            <v>89176</v>
          </cell>
          <cell r="BS7">
            <v>80074</v>
          </cell>
          <cell r="BT7">
            <v>190215.8</v>
          </cell>
          <cell r="BU7">
            <v>234922</v>
          </cell>
          <cell r="BW7">
            <v>0</v>
          </cell>
          <cell r="BX7">
            <v>72299</v>
          </cell>
          <cell r="BY7">
            <v>0</v>
          </cell>
          <cell r="BZ7">
            <v>15831</v>
          </cell>
          <cell r="CA7">
            <v>0</v>
          </cell>
          <cell r="CB7">
            <v>10347</v>
          </cell>
          <cell r="CC7">
            <v>0</v>
          </cell>
          <cell r="CD7">
            <v>6169</v>
          </cell>
          <cell r="CE7">
            <v>0</v>
          </cell>
          <cell r="CF7">
            <v>39430</v>
          </cell>
          <cell r="CG7">
            <v>0</v>
          </cell>
          <cell r="CH7">
            <v>39430</v>
          </cell>
          <cell r="CI7">
            <v>0</v>
          </cell>
          <cell r="CJ7">
            <v>39430</v>
          </cell>
        </row>
        <row r="8">
          <cell r="A8">
            <v>1</v>
          </cell>
          <cell r="B8" t="str">
            <v>Генерация (ГК), в.т.ч.:</v>
          </cell>
          <cell r="H8" t="str">
            <v>км/МВА</v>
          </cell>
        </row>
        <row r="9">
          <cell r="A9">
            <v>1.1000000000000001</v>
          </cell>
          <cell r="B9" t="str">
            <v>Инвестиции в основной капитал, в т.ч.</v>
          </cell>
          <cell r="H9" t="str">
            <v>км/МВА</v>
          </cell>
        </row>
        <row r="10">
          <cell r="A10" t="str">
            <v>1.1.1.</v>
          </cell>
          <cell r="B10" t="str">
            <v xml:space="preserve">Инвестиции на производственное развитие, из них: </v>
          </cell>
          <cell r="H10" t="str">
            <v>км/МВА</v>
          </cell>
        </row>
        <row r="11">
          <cell r="A11" t="str">
            <v>1.1.1.1</v>
          </cell>
          <cell r="B11" t="str">
            <v xml:space="preserve">Техническое перевооружение и реконструкция </v>
          </cell>
          <cell r="H11" t="str">
            <v>км/МВА</v>
          </cell>
        </row>
        <row r="12">
          <cell r="A12" t="str">
            <v>1.1.1.1.1</v>
          </cell>
          <cell r="B12" t="str">
            <v>Основные объекты всего, в т.ч.</v>
          </cell>
          <cell r="H12" t="str">
            <v>км/МВА</v>
          </cell>
        </row>
        <row r="13">
          <cell r="A13" t="str">
            <v>1.1.1.1.2</v>
          </cell>
          <cell r="B13" t="str">
            <v>Технологическое присоединение потребителей</v>
          </cell>
          <cell r="H13" t="str">
            <v>км/МВА</v>
          </cell>
        </row>
        <row r="14">
          <cell r="A14" t="str">
            <v>1.1.1.1.3</v>
          </cell>
          <cell r="B14" t="str">
            <v>АИИС КУЭ</v>
          </cell>
          <cell r="H14" t="str">
            <v>км/МВА</v>
          </cell>
        </row>
        <row r="15">
          <cell r="A15" t="str">
            <v>1.1.1.1.4</v>
          </cell>
          <cell r="B15" t="str">
            <v>Прочие объекты электроэнергетики, в.т.ч.:</v>
          </cell>
          <cell r="H15" t="str">
            <v>км/МВА</v>
          </cell>
        </row>
        <row r="16">
          <cell r="A16" t="str">
            <v>1.1.1.1.5</v>
          </cell>
          <cell r="B16" t="str">
            <v>Оборудование, не входящее в сметы строек, в.т.ч.:</v>
          </cell>
          <cell r="H16" t="str">
            <v>км/МВА</v>
          </cell>
        </row>
        <row r="17">
          <cell r="A17" t="str">
            <v>1.1.1.1.6</v>
          </cell>
          <cell r="B17" t="str">
            <v>ПИР для строительства будущих лет, в.т.ч.:</v>
          </cell>
          <cell r="H17" t="str">
            <v>км/МВА</v>
          </cell>
        </row>
        <row r="18">
          <cell r="A18" t="str">
            <v>1.1.1.2</v>
          </cell>
          <cell r="B18" t="str">
            <v>Новое строительство и расширение</v>
          </cell>
          <cell r="H18" t="str">
            <v>км/МВА</v>
          </cell>
        </row>
        <row r="19">
          <cell r="A19" t="str">
            <v>1.1.1.2.1</v>
          </cell>
          <cell r="B19" t="str">
            <v>Основные объекты</v>
          </cell>
          <cell r="H19" t="str">
            <v>км/МВА</v>
          </cell>
        </row>
        <row r="20">
          <cell r="A20" t="str">
            <v>1.1.1.2.2</v>
          </cell>
          <cell r="B20" t="str">
            <v>Технологическое присоединение потребителей</v>
          </cell>
          <cell r="H20" t="str">
            <v>км/МВА</v>
          </cell>
        </row>
        <row r="21">
          <cell r="A21" t="str">
            <v>1.1.1.2.3</v>
          </cell>
          <cell r="B21" t="str">
            <v>АИИС КУЭ</v>
          </cell>
          <cell r="H21" t="str">
            <v>км/МВА</v>
          </cell>
        </row>
        <row r="22">
          <cell r="A22" t="str">
            <v>1.1.1.2.4</v>
          </cell>
          <cell r="B22" t="str">
            <v>Прочие объекты электроэнергетики, в.т.ч.:</v>
          </cell>
          <cell r="H22" t="str">
            <v>км/МВА</v>
          </cell>
        </row>
        <row r="23">
          <cell r="A23" t="str">
            <v>1.1.1.2.5</v>
          </cell>
          <cell r="B23" t="str">
            <v>Оборудование, не входящее в сметы строек, в.т.ч.:</v>
          </cell>
          <cell r="H23" t="str">
            <v>км/МВА</v>
          </cell>
        </row>
        <row r="24">
          <cell r="A24" t="str">
            <v>1.1.1.2.6</v>
          </cell>
          <cell r="B24" t="str">
            <v>ПИР для строительства будущих лет, в.т.ч.:</v>
          </cell>
          <cell r="H24" t="str">
            <v>км/МВА</v>
          </cell>
        </row>
        <row r="25">
          <cell r="A25" t="str">
            <v>1.1.2.</v>
          </cell>
          <cell r="B25" t="str">
            <v>Приобретение объектов основных средств</v>
          </cell>
          <cell r="H25" t="str">
            <v>км/МВА</v>
          </cell>
        </row>
        <row r="26">
          <cell r="A26">
            <v>2</v>
          </cell>
          <cell r="B26" t="str">
            <v>Тепловые сети (если выделены в АО), в т.ч.:</v>
          </cell>
          <cell r="H26" t="str">
            <v>км/МВА</v>
          </cell>
        </row>
        <row r="27">
          <cell r="A27">
            <v>2.1</v>
          </cell>
          <cell r="B27" t="str">
            <v>Инвестиции в основной капитал, в т.ч.</v>
          </cell>
          <cell r="H27" t="str">
            <v>км/МВА</v>
          </cell>
        </row>
        <row r="28">
          <cell r="A28" t="str">
            <v>2.1.1.</v>
          </cell>
          <cell r="B28" t="str">
            <v xml:space="preserve">Инвестиции на производственное развитие, из них: </v>
          </cell>
          <cell r="H28" t="str">
            <v>км/МВА</v>
          </cell>
        </row>
        <row r="29">
          <cell r="A29" t="str">
            <v>2.1.1.1</v>
          </cell>
          <cell r="B29" t="str">
            <v xml:space="preserve">Техническое перевооружение и реконструкция </v>
          </cell>
          <cell r="H29" t="str">
            <v>км/МВА</v>
          </cell>
        </row>
        <row r="30">
          <cell r="A30" t="str">
            <v>2.1.1.1.1</v>
          </cell>
          <cell r="B30" t="str">
            <v>Основные объекты</v>
          </cell>
          <cell r="H30" t="str">
            <v>км/МВА</v>
          </cell>
        </row>
        <row r="31">
          <cell r="A31" t="str">
            <v>2.1.1.1.2</v>
          </cell>
          <cell r="B31" t="str">
            <v>Технологическое присоединение потребителей</v>
          </cell>
          <cell r="H31" t="str">
            <v>км/МВА</v>
          </cell>
        </row>
        <row r="32">
          <cell r="A32" t="str">
            <v>2.1.1.1.3</v>
          </cell>
          <cell r="B32" t="str">
            <v>АИИС КУЭ</v>
          </cell>
          <cell r="H32" t="str">
            <v>км/МВА</v>
          </cell>
        </row>
        <row r="33">
          <cell r="A33" t="str">
            <v>2.1.1.1.4</v>
          </cell>
          <cell r="B33" t="str">
            <v>Прочие объекты электроэнергетики, в.т.ч.:</v>
          </cell>
          <cell r="H33" t="str">
            <v>км/МВА</v>
          </cell>
        </row>
        <row r="34">
          <cell r="A34" t="str">
            <v>2.1.1.1.5</v>
          </cell>
          <cell r="B34" t="str">
            <v>Оборудование, не входящее в сметы строек, в.т.ч.:</v>
          </cell>
          <cell r="H34" t="str">
            <v>км/МВА</v>
          </cell>
        </row>
        <row r="35">
          <cell r="A35" t="str">
            <v>2.1.1.1.5</v>
          </cell>
          <cell r="B35" t="str">
            <v>ПИР для строительства будущих лет, в.т.ч.:</v>
          </cell>
          <cell r="H35" t="str">
            <v>км/МВА</v>
          </cell>
        </row>
        <row r="36">
          <cell r="A36" t="str">
            <v>2.1.1.2</v>
          </cell>
          <cell r="B36" t="str">
            <v>Новое строительство и расширение</v>
          </cell>
          <cell r="H36" t="str">
            <v>км/МВА</v>
          </cell>
        </row>
        <row r="37">
          <cell r="A37" t="str">
            <v>2.1.1.2.1</v>
          </cell>
          <cell r="B37" t="str">
            <v>Основные объекты</v>
          </cell>
          <cell r="H37" t="str">
            <v>км/МВА</v>
          </cell>
        </row>
        <row r="38">
          <cell r="A38" t="str">
            <v>2.1.1.2.1</v>
          </cell>
          <cell r="B38" t="str">
            <v>Технологическое присоединение потребителей</v>
          </cell>
          <cell r="H38" t="str">
            <v>км/МВА</v>
          </cell>
        </row>
        <row r="39">
          <cell r="A39" t="str">
            <v>2.1.1.2.2</v>
          </cell>
          <cell r="B39" t="str">
            <v>АИИС КУЭ</v>
          </cell>
          <cell r="H39" t="str">
            <v>км/МВА</v>
          </cell>
        </row>
        <row r="40">
          <cell r="A40" t="str">
            <v>2.1.1.2.3</v>
          </cell>
          <cell r="B40" t="str">
            <v>Прочие объекты электроэнергетики, в.т.ч.:</v>
          </cell>
          <cell r="H40" t="str">
            <v>км/МВА</v>
          </cell>
        </row>
        <row r="41">
          <cell r="A41" t="str">
            <v>2.1.1.2.4</v>
          </cell>
          <cell r="B41" t="str">
            <v>Оборудование, не входящее в сметы строек, в.т.ч.:</v>
          </cell>
          <cell r="H41" t="str">
            <v>км/МВА</v>
          </cell>
        </row>
        <row r="42">
          <cell r="A42" t="str">
            <v>2.1.1.2.5</v>
          </cell>
          <cell r="B42" t="str">
            <v>ПИР для строительства будущих лет, в.т.ч.:</v>
          </cell>
          <cell r="H42" t="str">
            <v>км/МВА</v>
          </cell>
        </row>
        <row r="43">
          <cell r="A43" t="str">
            <v>2.1.2.</v>
          </cell>
          <cell r="B43" t="str">
            <v>Приобретение объектов основных средств</v>
          </cell>
          <cell r="H43" t="str">
            <v>км/МВА</v>
          </cell>
        </row>
        <row r="44">
          <cell r="A44">
            <v>3</v>
          </cell>
          <cell r="B44" t="str">
            <v>Электрические сети высокого напряжения, в т.ч.:</v>
          </cell>
          <cell r="H44" t="str">
            <v>км/МВА</v>
          </cell>
        </row>
        <row r="45">
          <cell r="A45">
            <v>3.1</v>
          </cell>
          <cell r="B45" t="str">
            <v>Инвестиции в основной капитал, в т.ч.</v>
          </cell>
          <cell r="H45" t="str">
            <v>км/МВА</v>
          </cell>
        </row>
        <row r="46">
          <cell r="A46" t="str">
            <v>3.1.1.</v>
          </cell>
          <cell r="B46" t="str">
            <v xml:space="preserve">Инвестиции на производственное развитие, из них: </v>
          </cell>
          <cell r="H46" t="str">
            <v>км/МВА</v>
          </cell>
        </row>
        <row r="47">
          <cell r="A47" t="str">
            <v>3.1.1.1</v>
          </cell>
          <cell r="B47" t="str">
            <v xml:space="preserve">Техническое перевооружение и реконструкция </v>
          </cell>
          <cell r="H47" t="str">
            <v>км/МВА</v>
          </cell>
        </row>
        <row r="48">
          <cell r="A48" t="str">
            <v>3.1.1.1.1</v>
          </cell>
          <cell r="B48" t="str">
            <v>Основные объекты</v>
          </cell>
          <cell r="H48" t="str">
            <v>км/МВА</v>
          </cell>
        </row>
        <row r="49">
          <cell r="A49" t="str">
            <v>3.1.1.1.2</v>
          </cell>
          <cell r="B49" t="str">
            <v>Технологическое присоединение потребителей</v>
          </cell>
          <cell r="H49" t="str">
            <v>км/МВА</v>
          </cell>
        </row>
        <row r="50">
          <cell r="A50" t="str">
            <v>3.1.1.1.3</v>
          </cell>
          <cell r="B50" t="str">
            <v>АИИС КУЭ</v>
          </cell>
          <cell r="H50" t="str">
            <v>км/МВА</v>
          </cell>
        </row>
        <row r="51">
          <cell r="A51" t="str">
            <v>3.1.1.1.4</v>
          </cell>
          <cell r="B51" t="str">
            <v>Прочие объекты электроэнергетики, в.т.ч.:</v>
          </cell>
          <cell r="H51" t="str">
            <v>км/МВА</v>
          </cell>
        </row>
        <row r="52">
          <cell r="A52" t="str">
            <v>3.1.1.1.5</v>
          </cell>
          <cell r="B52" t="str">
            <v>Оборудование, не входящее в сметы строек, в.т.ч.:</v>
          </cell>
          <cell r="H52" t="str">
            <v>км/МВА</v>
          </cell>
        </row>
        <row r="53">
          <cell r="A53" t="str">
            <v>3.1.1.1.6</v>
          </cell>
          <cell r="B53" t="str">
            <v>ПИР для строительства будущих лет, в.т.ч.:</v>
          </cell>
          <cell r="H53" t="str">
            <v>км/МВА</v>
          </cell>
        </row>
        <row r="54">
          <cell r="A54" t="str">
            <v>3.1.1.2</v>
          </cell>
          <cell r="B54" t="str">
            <v>Новое строительство и расширение</v>
          </cell>
          <cell r="H54" t="str">
            <v>км/МВА</v>
          </cell>
        </row>
        <row r="55">
          <cell r="A55" t="str">
            <v>3.1.1.2.1</v>
          </cell>
          <cell r="B55" t="str">
            <v>Основные объекты</v>
          </cell>
          <cell r="H55" t="str">
            <v>км/МВА</v>
          </cell>
        </row>
        <row r="56">
          <cell r="A56" t="str">
            <v>3.1.1.2.2</v>
          </cell>
          <cell r="B56" t="str">
            <v>Технологическое присоединение потребителей</v>
          </cell>
          <cell r="H56" t="str">
            <v>км/МВА</v>
          </cell>
        </row>
        <row r="57">
          <cell r="A57" t="str">
            <v>3.1.1.2.3</v>
          </cell>
          <cell r="B57" t="str">
            <v>АИИС КУЭ</v>
          </cell>
          <cell r="H57" t="str">
            <v>км/МВА</v>
          </cell>
        </row>
        <row r="58">
          <cell r="A58" t="str">
            <v>3.1.1.2.4</v>
          </cell>
          <cell r="B58" t="str">
            <v>Прочие объекты электроэнергетики, в.т.ч.:</v>
          </cell>
          <cell r="H58" t="str">
            <v>км/МВА</v>
          </cell>
        </row>
        <row r="59">
          <cell r="A59" t="str">
            <v>3.1.1.2.5</v>
          </cell>
          <cell r="B59" t="str">
            <v>Оборудование, не входящее в сметы строек, в.т.ч.:</v>
          </cell>
          <cell r="H59" t="str">
            <v>км/МВА</v>
          </cell>
        </row>
        <row r="60">
          <cell r="A60" t="str">
            <v>3.1.1.2.6</v>
          </cell>
          <cell r="B60" t="str">
            <v>ПИР для строительства будущих лет, в.т.ч.:</v>
          </cell>
          <cell r="H60" t="str">
            <v>км/МВА</v>
          </cell>
        </row>
        <row r="61">
          <cell r="A61" t="str">
            <v>3.1.2.</v>
          </cell>
          <cell r="B61" t="str">
            <v>Приобретение объектов основных средств</v>
          </cell>
          <cell r="H61" t="str">
            <v>км/МВА</v>
          </cell>
        </row>
        <row r="62">
          <cell r="A62">
            <v>4</v>
          </cell>
          <cell r="B62" t="str">
            <v>Электрические сети низкого напряжения (распределительные), в т.ч.:</v>
          </cell>
          <cell r="C62">
            <v>0</v>
          </cell>
          <cell r="D62">
            <v>0</v>
          </cell>
          <cell r="E62">
            <v>0</v>
          </cell>
          <cell r="F62" t="str">
            <v>23.888/53.006</v>
          </cell>
          <cell r="G62" t="str">
            <v>26.149/54.512</v>
          </cell>
          <cell r="H62" t="str">
            <v>км/МВА</v>
          </cell>
          <cell r="K62">
            <v>0</v>
          </cell>
          <cell r="L62">
            <v>31672</v>
          </cell>
          <cell r="M62">
            <v>0</v>
          </cell>
          <cell r="N62">
            <v>0</v>
          </cell>
          <cell r="O62">
            <v>345685</v>
          </cell>
          <cell r="P62">
            <v>29400.379999999994</v>
          </cell>
          <cell r="Q62">
            <v>221831</v>
          </cell>
          <cell r="R62">
            <v>78212</v>
          </cell>
          <cell r="S62">
            <v>178531</v>
          </cell>
          <cell r="T62">
            <v>167154</v>
          </cell>
          <cell r="U62">
            <v>163338</v>
          </cell>
          <cell r="V62">
            <v>160298</v>
          </cell>
          <cell r="W62">
            <v>545</v>
          </cell>
          <cell r="X62">
            <v>0</v>
          </cell>
          <cell r="Y62">
            <v>0</v>
          </cell>
          <cell r="Z62">
            <v>545</v>
          </cell>
          <cell r="AA62">
            <v>545</v>
          </cell>
          <cell r="AB62">
            <v>159753</v>
          </cell>
          <cell r="AC62">
            <v>159753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3040</v>
          </cell>
          <cell r="AU62">
            <v>163338</v>
          </cell>
          <cell r="AV62">
            <v>169936</v>
          </cell>
          <cell r="AW62">
            <v>21068</v>
          </cell>
          <cell r="AX62">
            <v>21068</v>
          </cell>
          <cell r="AY62">
            <v>34416</v>
          </cell>
          <cell r="AZ62">
            <v>34416</v>
          </cell>
          <cell r="BA62">
            <v>8111</v>
          </cell>
          <cell r="BB62">
            <v>9399</v>
          </cell>
          <cell r="BC62">
            <v>99743</v>
          </cell>
          <cell r="BD62">
            <v>105053</v>
          </cell>
          <cell r="BE62">
            <v>163338</v>
          </cell>
          <cell r="BF62">
            <v>169936</v>
          </cell>
          <cell r="BG62">
            <v>104.03947642312261</v>
          </cell>
          <cell r="BH62">
            <v>217764</v>
          </cell>
          <cell r="BI62">
            <v>234830</v>
          </cell>
          <cell r="BJ62">
            <v>107.83692437684833</v>
          </cell>
          <cell r="BL62">
            <v>44377.26</v>
          </cell>
          <cell r="BM62">
            <v>88054</v>
          </cell>
          <cell r="BN62">
            <v>40700.539999999994</v>
          </cell>
          <cell r="BO62">
            <v>51270</v>
          </cell>
          <cell r="BP62">
            <v>15961</v>
          </cell>
          <cell r="BQ62">
            <v>15524</v>
          </cell>
          <cell r="BR62">
            <v>89176</v>
          </cell>
          <cell r="BS62">
            <v>80074</v>
          </cell>
          <cell r="BT62">
            <v>190215.8</v>
          </cell>
          <cell r="BU62">
            <v>234922</v>
          </cell>
          <cell r="BW62">
            <v>0</v>
          </cell>
          <cell r="BX62">
            <v>72299</v>
          </cell>
          <cell r="BY62">
            <v>0</v>
          </cell>
          <cell r="BZ62">
            <v>15831</v>
          </cell>
          <cell r="CA62">
            <v>0</v>
          </cell>
          <cell r="CB62">
            <v>10347</v>
          </cell>
          <cell r="CC62">
            <v>0</v>
          </cell>
          <cell r="CD62">
            <v>6169</v>
          </cell>
          <cell r="CE62">
            <v>0</v>
          </cell>
          <cell r="CF62">
            <v>39430</v>
          </cell>
          <cell r="CG62">
            <v>0</v>
          </cell>
          <cell r="CH62">
            <v>39430</v>
          </cell>
          <cell r="CI62">
            <v>0</v>
          </cell>
          <cell r="CJ62">
            <v>39430</v>
          </cell>
        </row>
        <row r="63">
          <cell r="A63">
            <v>4.0999999999999996</v>
          </cell>
          <cell r="B63" t="str">
            <v>Инвестиции в основной капитал, в т.ч.</v>
          </cell>
          <cell r="C63">
            <v>0</v>
          </cell>
          <cell r="D63">
            <v>0</v>
          </cell>
          <cell r="E63">
            <v>0</v>
          </cell>
          <cell r="F63" t="str">
            <v>23.888/53.006</v>
          </cell>
          <cell r="G63" t="str">
            <v>26.149/54.512</v>
          </cell>
          <cell r="H63" t="str">
            <v>км/МВА</v>
          </cell>
          <cell r="K63">
            <v>0</v>
          </cell>
          <cell r="L63">
            <v>31672</v>
          </cell>
          <cell r="M63">
            <v>0</v>
          </cell>
          <cell r="N63">
            <v>0</v>
          </cell>
          <cell r="O63">
            <v>345685</v>
          </cell>
          <cell r="P63">
            <v>29400.379999999994</v>
          </cell>
          <cell r="Q63">
            <v>221831</v>
          </cell>
          <cell r="R63">
            <v>78212</v>
          </cell>
          <cell r="S63">
            <v>178531</v>
          </cell>
          <cell r="T63">
            <v>167154</v>
          </cell>
          <cell r="U63">
            <v>163338</v>
          </cell>
          <cell r="V63">
            <v>160298</v>
          </cell>
          <cell r="W63">
            <v>545</v>
          </cell>
          <cell r="X63">
            <v>0</v>
          </cell>
          <cell r="Y63">
            <v>0</v>
          </cell>
          <cell r="Z63">
            <v>545</v>
          </cell>
          <cell r="AA63">
            <v>545</v>
          </cell>
          <cell r="AB63">
            <v>159753</v>
          </cell>
          <cell r="AC63">
            <v>159753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3040</v>
          </cell>
          <cell r="AU63">
            <v>163338</v>
          </cell>
          <cell r="AV63">
            <v>169936</v>
          </cell>
          <cell r="AW63">
            <v>21068</v>
          </cell>
          <cell r="AX63">
            <v>21068</v>
          </cell>
          <cell r="AY63">
            <v>34416</v>
          </cell>
          <cell r="AZ63">
            <v>34416</v>
          </cell>
          <cell r="BA63">
            <v>8111</v>
          </cell>
          <cell r="BB63">
            <v>9399</v>
          </cell>
          <cell r="BC63">
            <v>99743</v>
          </cell>
          <cell r="BD63">
            <v>105053</v>
          </cell>
          <cell r="BE63">
            <v>163338</v>
          </cell>
          <cell r="BF63">
            <v>169936</v>
          </cell>
          <cell r="BG63">
            <v>104.03947642312261</v>
          </cell>
          <cell r="BH63">
            <v>217764</v>
          </cell>
          <cell r="BI63">
            <v>234830</v>
          </cell>
          <cell r="BJ63">
            <v>107.83692437684833</v>
          </cell>
          <cell r="BL63">
            <v>44377.26</v>
          </cell>
          <cell r="BM63">
            <v>88054</v>
          </cell>
          <cell r="BN63">
            <v>40700.539999999994</v>
          </cell>
          <cell r="BO63">
            <v>51270</v>
          </cell>
          <cell r="BP63">
            <v>15961</v>
          </cell>
          <cell r="BQ63">
            <v>15524</v>
          </cell>
          <cell r="BR63">
            <v>89176</v>
          </cell>
          <cell r="BS63">
            <v>80074</v>
          </cell>
          <cell r="BT63">
            <v>190215.8</v>
          </cell>
          <cell r="BU63">
            <v>234922</v>
          </cell>
          <cell r="BW63">
            <v>0</v>
          </cell>
          <cell r="BX63">
            <v>72299</v>
          </cell>
          <cell r="BY63">
            <v>0</v>
          </cell>
          <cell r="BZ63">
            <v>15831</v>
          </cell>
          <cell r="CA63">
            <v>0</v>
          </cell>
          <cell r="CB63">
            <v>10347</v>
          </cell>
          <cell r="CC63">
            <v>0</v>
          </cell>
          <cell r="CD63">
            <v>6169</v>
          </cell>
          <cell r="CE63">
            <v>0</v>
          </cell>
          <cell r="CF63">
            <v>39430</v>
          </cell>
          <cell r="CG63">
            <v>0</v>
          </cell>
          <cell r="CH63">
            <v>39430</v>
          </cell>
          <cell r="CI63">
            <v>0</v>
          </cell>
          <cell r="CJ63">
            <v>39430</v>
          </cell>
        </row>
        <row r="64">
          <cell r="A64" t="str">
            <v>4.1.1.</v>
          </cell>
          <cell r="B64" t="str">
            <v xml:space="preserve">Инвестиции на производственное развитие, из них: </v>
          </cell>
          <cell r="C64">
            <v>0</v>
          </cell>
          <cell r="D64">
            <v>0</v>
          </cell>
          <cell r="E64">
            <v>0</v>
          </cell>
          <cell r="F64" t="str">
            <v>23.888/53.006</v>
          </cell>
          <cell r="G64" t="str">
            <v>26.149/54.512</v>
          </cell>
          <cell r="H64" t="str">
            <v>км/МВА</v>
          </cell>
          <cell r="K64">
            <v>0</v>
          </cell>
          <cell r="L64">
            <v>25367</v>
          </cell>
          <cell r="M64">
            <v>0</v>
          </cell>
          <cell r="N64">
            <v>0</v>
          </cell>
          <cell r="O64">
            <v>345685</v>
          </cell>
          <cell r="P64">
            <v>29302.279999999995</v>
          </cell>
          <cell r="Q64">
            <v>221831</v>
          </cell>
          <cell r="R64">
            <v>78212</v>
          </cell>
          <cell r="S64">
            <v>178531</v>
          </cell>
          <cell r="T64">
            <v>167154</v>
          </cell>
          <cell r="U64">
            <v>162793</v>
          </cell>
          <cell r="V64">
            <v>159753</v>
          </cell>
          <cell r="W64">
            <v>545</v>
          </cell>
          <cell r="X64">
            <v>0</v>
          </cell>
          <cell r="Y64">
            <v>0</v>
          </cell>
          <cell r="Z64">
            <v>545</v>
          </cell>
          <cell r="AA64">
            <v>545</v>
          </cell>
          <cell r="AB64">
            <v>159208</v>
          </cell>
          <cell r="AC64">
            <v>159208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3040</v>
          </cell>
          <cell r="AU64">
            <v>162793</v>
          </cell>
          <cell r="AV64">
            <v>169367</v>
          </cell>
          <cell r="AW64">
            <v>20708</v>
          </cell>
          <cell r="AX64">
            <v>20708</v>
          </cell>
          <cell r="AY64">
            <v>34363</v>
          </cell>
          <cell r="AZ64">
            <v>34363</v>
          </cell>
          <cell r="BA64">
            <v>7979</v>
          </cell>
          <cell r="BB64">
            <v>9243</v>
          </cell>
          <cell r="BC64">
            <v>99743</v>
          </cell>
          <cell r="BD64">
            <v>105053</v>
          </cell>
          <cell r="BE64">
            <v>162793</v>
          </cell>
          <cell r="BF64">
            <v>169367</v>
          </cell>
          <cell r="BG64">
            <v>104.03825717321998</v>
          </cell>
          <cell r="BH64">
            <v>217219</v>
          </cell>
          <cell r="BI64">
            <v>234261</v>
          </cell>
          <cell r="BJ64">
            <v>107.845538373715</v>
          </cell>
          <cell r="BL64">
            <v>44377.26</v>
          </cell>
          <cell r="BM64">
            <v>88054</v>
          </cell>
          <cell r="BN64">
            <v>40700.539999999994</v>
          </cell>
          <cell r="BO64">
            <v>51217</v>
          </cell>
          <cell r="BP64">
            <v>15961</v>
          </cell>
          <cell r="BQ64">
            <v>15524</v>
          </cell>
          <cell r="BR64">
            <v>89113.5</v>
          </cell>
          <cell r="BS64">
            <v>80074</v>
          </cell>
          <cell r="BT64">
            <v>190153.3</v>
          </cell>
          <cell r="BU64">
            <v>234869</v>
          </cell>
          <cell r="BW64">
            <v>0</v>
          </cell>
          <cell r="BX64">
            <v>72299</v>
          </cell>
          <cell r="BY64">
            <v>0</v>
          </cell>
          <cell r="BZ64">
            <v>15831</v>
          </cell>
          <cell r="CA64">
            <v>0</v>
          </cell>
          <cell r="CB64">
            <v>10347</v>
          </cell>
          <cell r="CC64">
            <v>0</v>
          </cell>
          <cell r="CD64">
            <v>6169</v>
          </cell>
          <cell r="CE64">
            <v>0</v>
          </cell>
          <cell r="CF64">
            <v>39430</v>
          </cell>
          <cell r="CG64">
            <v>0</v>
          </cell>
          <cell r="CH64">
            <v>39430</v>
          </cell>
          <cell r="CI64">
            <v>0</v>
          </cell>
          <cell r="CJ64">
            <v>39430</v>
          </cell>
        </row>
        <row r="65">
          <cell r="A65" t="str">
            <v>4.1.1.1</v>
          </cell>
          <cell r="B65" t="str">
            <v xml:space="preserve">Техническое перевооружение и реконструкция </v>
          </cell>
          <cell r="C65">
            <v>0</v>
          </cell>
          <cell r="D65">
            <v>0</v>
          </cell>
          <cell r="E65">
            <v>0</v>
          </cell>
          <cell r="F65" t="str">
            <v>15.885/51.486</v>
          </cell>
          <cell r="G65" t="str">
            <v>15.134/51.886</v>
          </cell>
          <cell r="H65" t="str">
            <v>км/МВА</v>
          </cell>
          <cell r="K65">
            <v>0</v>
          </cell>
          <cell r="L65">
            <v>21438</v>
          </cell>
          <cell r="M65">
            <v>0</v>
          </cell>
          <cell r="N65">
            <v>0</v>
          </cell>
          <cell r="O65">
            <v>339521</v>
          </cell>
          <cell r="P65">
            <v>28192.759999999995</v>
          </cell>
          <cell r="Q65">
            <v>218895</v>
          </cell>
          <cell r="R65">
            <v>74984</v>
          </cell>
          <cell r="S65">
            <v>178531</v>
          </cell>
          <cell r="T65">
            <v>160990</v>
          </cell>
          <cell r="U65">
            <v>156629</v>
          </cell>
          <cell r="V65">
            <v>153589</v>
          </cell>
          <cell r="W65">
            <v>545</v>
          </cell>
          <cell r="X65">
            <v>0</v>
          </cell>
          <cell r="Y65">
            <v>0</v>
          </cell>
          <cell r="Z65">
            <v>545</v>
          </cell>
          <cell r="AA65">
            <v>545</v>
          </cell>
          <cell r="AB65">
            <v>153044</v>
          </cell>
          <cell r="AC65">
            <v>153044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3040</v>
          </cell>
          <cell r="AU65">
            <v>156629</v>
          </cell>
          <cell r="AV65">
            <v>165468</v>
          </cell>
          <cell r="AW65">
            <v>20708</v>
          </cell>
          <cell r="AX65">
            <v>20708</v>
          </cell>
          <cell r="AY65">
            <v>34363</v>
          </cell>
          <cell r="AZ65">
            <v>34363</v>
          </cell>
          <cell r="BA65">
            <v>7979</v>
          </cell>
          <cell r="BB65">
            <v>9243</v>
          </cell>
          <cell r="BC65">
            <v>93579</v>
          </cell>
          <cell r="BD65">
            <v>101154</v>
          </cell>
          <cell r="BE65">
            <v>156629</v>
          </cell>
          <cell r="BF65">
            <v>165468</v>
          </cell>
          <cell r="BG65">
            <v>105.64327168021248</v>
          </cell>
          <cell r="BH65">
            <v>211055</v>
          </cell>
          <cell r="BI65">
            <v>230362</v>
          </cell>
          <cell r="BJ65">
            <v>109.14785245552108</v>
          </cell>
          <cell r="BL65">
            <v>44377.26</v>
          </cell>
          <cell r="BM65">
            <v>84047</v>
          </cell>
          <cell r="BN65">
            <v>40700.539999999994</v>
          </cell>
          <cell r="BO65">
            <v>51217</v>
          </cell>
          <cell r="BP65">
            <v>15961</v>
          </cell>
          <cell r="BQ65">
            <v>15524</v>
          </cell>
          <cell r="BR65">
            <v>81840.5</v>
          </cell>
          <cell r="BS65">
            <v>78424</v>
          </cell>
          <cell r="BT65">
            <v>182879.3</v>
          </cell>
          <cell r="BU65">
            <v>229212</v>
          </cell>
          <cell r="BW65">
            <v>0</v>
          </cell>
          <cell r="BX65">
            <v>72299</v>
          </cell>
          <cell r="BY65">
            <v>0</v>
          </cell>
          <cell r="BZ65">
            <v>15831</v>
          </cell>
          <cell r="CA65">
            <v>0</v>
          </cell>
          <cell r="CB65">
            <v>10347</v>
          </cell>
          <cell r="CC65">
            <v>0</v>
          </cell>
          <cell r="CD65">
            <v>6169</v>
          </cell>
          <cell r="CE65">
            <v>0</v>
          </cell>
          <cell r="CF65">
            <v>36431</v>
          </cell>
          <cell r="CG65">
            <v>0</v>
          </cell>
          <cell r="CH65">
            <v>36431</v>
          </cell>
          <cell r="CI65">
            <v>0</v>
          </cell>
          <cell r="CJ65">
            <v>36431</v>
          </cell>
        </row>
        <row r="66">
          <cell r="A66" t="str">
            <v>4.1.1.1.1</v>
          </cell>
          <cell r="B66" t="str">
            <v>Основные объекты</v>
          </cell>
          <cell r="C66">
            <v>0</v>
          </cell>
          <cell r="D66">
            <v>0</v>
          </cell>
          <cell r="E66">
            <v>0</v>
          </cell>
          <cell r="F66" t="str">
            <v>15.863/52.972</v>
          </cell>
          <cell r="G66" t="str">
            <v>15.112/53.772</v>
          </cell>
          <cell r="H66" t="str">
            <v>км/МВА</v>
          </cell>
          <cell r="K66">
            <v>0</v>
          </cell>
          <cell r="L66">
            <v>6136</v>
          </cell>
          <cell r="M66">
            <v>0</v>
          </cell>
          <cell r="N66">
            <v>0</v>
          </cell>
          <cell r="O66">
            <v>180637</v>
          </cell>
          <cell r="P66">
            <v>15466.319999999998</v>
          </cell>
          <cell r="Q66">
            <v>114431</v>
          </cell>
          <cell r="R66">
            <v>39215</v>
          </cell>
          <cell r="S66">
            <v>83838</v>
          </cell>
          <cell r="T66">
            <v>96799</v>
          </cell>
          <cell r="U66">
            <v>85924</v>
          </cell>
          <cell r="V66">
            <v>85924</v>
          </cell>
          <cell r="W66">
            <v>545</v>
          </cell>
          <cell r="X66">
            <v>0</v>
          </cell>
          <cell r="Y66">
            <v>0</v>
          </cell>
          <cell r="Z66">
            <v>545</v>
          </cell>
          <cell r="AA66">
            <v>545</v>
          </cell>
          <cell r="AB66">
            <v>85379</v>
          </cell>
          <cell r="AC66">
            <v>85379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85924</v>
          </cell>
          <cell r="AV66">
            <v>82250</v>
          </cell>
          <cell r="AW66">
            <v>3221</v>
          </cell>
          <cell r="AX66">
            <v>3221</v>
          </cell>
          <cell r="AY66">
            <v>9113</v>
          </cell>
          <cell r="AZ66">
            <v>9113</v>
          </cell>
          <cell r="BA66">
            <v>0</v>
          </cell>
          <cell r="BB66">
            <v>1737</v>
          </cell>
          <cell r="BC66">
            <v>73590</v>
          </cell>
          <cell r="BD66">
            <v>68179</v>
          </cell>
          <cell r="BE66">
            <v>85924</v>
          </cell>
          <cell r="BF66">
            <v>82250</v>
          </cell>
          <cell r="BG66">
            <v>95.724128299427406</v>
          </cell>
          <cell r="BH66">
            <v>91563</v>
          </cell>
          <cell r="BI66">
            <v>97814</v>
          </cell>
          <cell r="BJ66">
            <v>106.82699343621331</v>
          </cell>
          <cell r="BL66">
            <v>21263.4</v>
          </cell>
          <cell r="BM66">
            <v>45252</v>
          </cell>
          <cell r="BN66">
            <v>9089.52</v>
          </cell>
          <cell r="BO66">
            <v>11066</v>
          </cell>
          <cell r="BP66">
            <v>4679</v>
          </cell>
          <cell r="BQ66">
            <v>5168</v>
          </cell>
          <cell r="BR66">
            <v>54631</v>
          </cell>
          <cell r="BS66">
            <v>58658</v>
          </cell>
          <cell r="BT66">
            <v>89662.920000000013</v>
          </cell>
          <cell r="BU66">
            <v>120144</v>
          </cell>
          <cell r="BW66">
            <v>0</v>
          </cell>
          <cell r="BX66">
            <v>52217</v>
          </cell>
          <cell r="BY66">
            <v>0</v>
          </cell>
          <cell r="BZ66">
            <v>11808</v>
          </cell>
          <cell r="CA66">
            <v>0</v>
          </cell>
          <cell r="CB66">
            <v>8081</v>
          </cell>
          <cell r="CC66">
            <v>0</v>
          </cell>
          <cell r="CD66">
            <v>4962</v>
          </cell>
          <cell r="CE66">
            <v>0</v>
          </cell>
          <cell r="CF66">
            <v>24586</v>
          </cell>
          <cell r="CG66">
            <v>0</v>
          </cell>
          <cell r="CH66">
            <v>24586</v>
          </cell>
          <cell r="CI66">
            <v>0</v>
          </cell>
          <cell r="CJ66">
            <v>24586</v>
          </cell>
        </row>
        <row r="67">
          <cell r="B67" t="str">
            <v xml:space="preserve">            Электрические линии, в т.ч.</v>
          </cell>
          <cell r="F67">
            <v>14.030000000000001</v>
          </cell>
          <cell r="G67">
            <v>11.161999999999999</v>
          </cell>
          <cell r="H67" t="str">
            <v>км</v>
          </cell>
          <cell r="L67">
            <v>-8721</v>
          </cell>
          <cell r="M67">
            <v>0</v>
          </cell>
          <cell r="N67">
            <v>0</v>
          </cell>
          <cell r="O67">
            <v>12537</v>
          </cell>
          <cell r="P67">
            <v>2256.66</v>
          </cell>
          <cell r="Q67">
            <v>3944</v>
          </cell>
          <cell r="R67">
            <v>8500</v>
          </cell>
          <cell r="S67">
            <v>0</v>
          </cell>
          <cell r="T67">
            <v>12537</v>
          </cell>
          <cell r="U67">
            <v>12537</v>
          </cell>
          <cell r="V67">
            <v>12537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12537</v>
          </cell>
          <cell r="AC67">
            <v>12537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12537</v>
          </cell>
          <cell r="AV67">
            <v>14132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93</v>
          </cell>
          <cell r="BC67">
            <v>12537</v>
          </cell>
          <cell r="BD67">
            <v>14039</v>
          </cell>
          <cell r="BE67">
            <v>12537</v>
          </cell>
          <cell r="BF67">
            <v>14132</v>
          </cell>
          <cell r="BG67">
            <v>302.8223650219453</v>
          </cell>
          <cell r="BH67">
            <v>12537</v>
          </cell>
          <cell r="BI67">
            <v>10874</v>
          </cell>
          <cell r="BJ67">
            <v>212.34749692974867</v>
          </cell>
          <cell r="BL67">
            <v>0</v>
          </cell>
          <cell r="BM67">
            <v>23113</v>
          </cell>
          <cell r="BN67">
            <v>0</v>
          </cell>
          <cell r="BO67">
            <v>722</v>
          </cell>
          <cell r="BP67">
            <v>128</v>
          </cell>
          <cell r="BQ67">
            <v>377</v>
          </cell>
          <cell r="BR67">
            <v>14664</v>
          </cell>
          <cell r="BS67">
            <v>10614</v>
          </cell>
          <cell r="BT67">
            <v>14792</v>
          </cell>
          <cell r="BU67">
            <v>34826</v>
          </cell>
          <cell r="BW67">
            <v>0</v>
          </cell>
          <cell r="BX67">
            <v>31441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-267</v>
          </cell>
          <cell r="CE67">
            <v>0</v>
          </cell>
          <cell r="CF67">
            <v>5550</v>
          </cell>
          <cell r="CG67">
            <v>0</v>
          </cell>
          <cell r="CH67">
            <v>5550</v>
          </cell>
          <cell r="CI67">
            <v>0</v>
          </cell>
          <cell r="CJ67">
            <v>5550</v>
          </cell>
        </row>
        <row r="68">
          <cell r="B68" t="str">
            <v xml:space="preserve">              воздушные линии, в т.ч.</v>
          </cell>
          <cell r="F68">
            <v>6.69</v>
          </cell>
          <cell r="G68">
            <v>9.9619999999999997</v>
          </cell>
          <cell r="H68" t="str">
            <v>км</v>
          </cell>
          <cell r="K68">
            <v>0</v>
          </cell>
          <cell r="L68">
            <v>-8721</v>
          </cell>
          <cell r="M68">
            <v>0</v>
          </cell>
          <cell r="N68">
            <v>0</v>
          </cell>
          <cell r="O68">
            <v>11771</v>
          </cell>
          <cell r="P68">
            <v>2118.7799999999997</v>
          </cell>
          <cell r="Q68">
            <v>3944</v>
          </cell>
          <cell r="R68">
            <v>7827</v>
          </cell>
          <cell r="S68">
            <v>0</v>
          </cell>
          <cell r="T68">
            <v>11771</v>
          </cell>
          <cell r="U68">
            <v>11771</v>
          </cell>
          <cell r="V68">
            <v>11771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11771</v>
          </cell>
          <cell r="AC68">
            <v>11771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11771</v>
          </cell>
          <cell r="AV68">
            <v>13187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11771</v>
          </cell>
          <cell r="BD68">
            <v>13187</v>
          </cell>
          <cell r="BE68">
            <v>11771</v>
          </cell>
          <cell r="BF68">
            <v>13187</v>
          </cell>
          <cell r="BG68">
            <v>302.8223650219453</v>
          </cell>
          <cell r="BH68">
            <v>11771</v>
          </cell>
          <cell r="BI68">
            <v>9929</v>
          </cell>
          <cell r="BJ68">
            <v>212.34749692974867</v>
          </cell>
          <cell r="BL68">
            <v>0</v>
          </cell>
          <cell r="BM68">
            <v>23113</v>
          </cell>
          <cell r="BN68">
            <v>0</v>
          </cell>
          <cell r="BO68">
            <v>722</v>
          </cell>
          <cell r="BP68">
            <v>0</v>
          </cell>
          <cell r="BQ68">
            <v>268</v>
          </cell>
          <cell r="BR68">
            <v>13888</v>
          </cell>
          <cell r="BS68">
            <v>9765</v>
          </cell>
          <cell r="BT68">
            <v>13888</v>
          </cell>
          <cell r="BU68">
            <v>33868</v>
          </cell>
          <cell r="BW68">
            <v>0</v>
          </cell>
          <cell r="BX68">
            <v>31441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-268</v>
          </cell>
          <cell r="CE68">
            <v>0</v>
          </cell>
          <cell r="CF68">
            <v>5505</v>
          </cell>
          <cell r="CG68">
            <v>0</v>
          </cell>
          <cell r="CH68">
            <v>5505</v>
          </cell>
          <cell r="CI68">
            <v>0</v>
          </cell>
          <cell r="CJ68">
            <v>5505</v>
          </cell>
        </row>
        <row r="69">
          <cell r="B69" t="str">
            <v xml:space="preserve">                   ВЛЭП 35 кВ (СН1)</v>
          </cell>
          <cell r="F69">
            <v>0</v>
          </cell>
          <cell r="G69">
            <v>0</v>
          </cell>
          <cell r="H69" t="str">
            <v>км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e">
            <v>#DIV/0!</v>
          </cell>
          <cell r="BH69">
            <v>2616</v>
          </cell>
          <cell r="BI69">
            <v>0</v>
          </cell>
          <cell r="BJ69">
            <v>0</v>
          </cell>
          <cell r="BL69">
            <v>0</v>
          </cell>
          <cell r="BM69">
            <v>46226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62882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</row>
        <row r="70">
          <cell r="B70" t="str">
            <v xml:space="preserve">                   ВЛЭП 1-20 кВ (СН2)</v>
          </cell>
          <cell r="F70">
            <v>0.54</v>
          </cell>
          <cell r="G70">
            <v>0.83</v>
          </cell>
          <cell r="H70" t="str">
            <v>км</v>
          </cell>
          <cell r="K70">
            <v>0</v>
          </cell>
          <cell r="L70">
            <v>-5656</v>
          </cell>
          <cell r="M70">
            <v>0</v>
          </cell>
          <cell r="N70">
            <v>0</v>
          </cell>
          <cell r="O70">
            <v>1308</v>
          </cell>
          <cell r="P70">
            <v>235.44</v>
          </cell>
          <cell r="Q70">
            <v>0</v>
          </cell>
          <cell r="R70">
            <v>1308</v>
          </cell>
          <cell r="S70">
            <v>0</v>
          </cell>
          <cell r="T70">
            <v>1308</v>
          </cell>
          <cell r="U70">
            <v>1308</v>
          </cell>
          <cell r="V70">
            <v>1308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1308</v>
          </cell>
          <cell r="AC70">
            <v>1308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1308</v>
          </cell>
          <cell r="AV70">
            <v>906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1308</v>
          </cell>
          <cell r="BD70">
            <v>906</v>
          </cell>
          <cell r="BE70">
            <v>1308</v>
          </cell>
          <cell r="BF70">
            <v>906</v>
          </cell>
          <cell r="BG70">
            <v>69.266055045871553</v>
          </cell>
          <cell r="BH70">
            <v>1308</v>
          </cell>
          <cell r="BI70">
            <v>906</v>
          </cell>
          <cell r="BJ70">
            <v>69.266055045871553</v>
          </cell>
          <cell r="BL70">
            <v>0</v>
          </cell>
          <cell r="BM70">
            <v>23113</v>
          </cell>
          <cell r="BN70">
            <v>0</v>
          </cell>
          <cell r="BO70">
            <v>722</v>
          </cell>
          <cell r="BP70">
            <v>0</v>
          </cell>
          <cell r="BQ70">
            <v>134</v>
          </cell>
          <cell r="BR70">
            <v>1543</v>
          </cell>
          <cell r="BS70">
            <v>312</v>
          </cell>
          <cell r="BT70">
            <v>1543</v>
          </cell>
          <cell r="BU70">
            <v>24281</v>
          </cell>
          <cell r="BW70">
            <v>0</v>
          </cell>
          <cell r="BX70">
            <v>31441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-134</v>
          </cell>
          <cell r="CE70">
            <v>0</v>
          </cell>
          <cell r="CF70">
            <v>1069</v>
          </cell>
          <cell r="CG70">
            <v>0</v>
          </cell>
          <cell r="CH70">
            <v>1069</v>
          </cell>
          <cell r="CI70">
            <v>0</v>
          </cell>
          <cell r="CJ70">
            <v>1069</v>
          </cell>
        </row>
        <row r="71">
          <cell r="A71" t="str">
            <v>1</v>
          </cell>
          <cell r="B71" t="str">
            <v>Реконструкция ВЛ-10 кВ по Тамбовской области</v>
          </cell>
          <cell r="C71">
            <v>2009</v>
          </cell>
          <cell r="D71">
            <v>2009</v>
          </cell>
          <cell r="E71">
            <v>12.09</v>
          </cell>
          <cell r="F71">
            <v>0.54</v>
          </cell>
          <cell r="G71">
            <v>0.83</v>
          </cell>
          <cell r="H71" t="str">
            <v>км</v>
          </cell>
          <cell r="I71" t="str">
            <v>м</v>
          </cell>
          <cell r="J71" t="str">
            <v>да</v>
          </cell>
          <cell r="K71">
            <v>17.16</v>
          </cell>
          <cell r="L71">
            <v>-5656</v>
          </cell>
          <cell r="M71">
            <v>7</v>
          </cell>
          <cell r="N71">
            <v>0.72</v>
          </cell>
          <cell r="O71">
            <v>1308</v>
          </cell>
          <cell r="P71">
            <v>235.44</v>
          </cell>
          <cell r="Q71">
            <v>0</v>
          </cell>
          <cell r="R71">
            <v>1308</v>
          </cell>
          <cell r="S71">
            <v>0</v>
          </cell>
          <cell r="T71">
            <v>1308</v>
          </cell>
          <cell r="U71">
            <v>1308</v>
          </cell>
          <cell r="V71">
            <v>1308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1308</v>
          </cell>
          <cell r="AC71">
            <v>1308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1308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1308</v>
          </cell>
          <cell r="BD71">
            <v>906</v>
          </cell>
          <cell r="BE71">
            <v>1308</v>
          </cell>
          <cell r="BF71">
            <v>0</v>
          </cell>
          <cell r="BG71">
            <v>0</v>
          </cell>
          <cell r="BH71">
            <v>1308</v>
          </cell>
          <cell r="BI71">
            <v>906</v>
          </cell>
          <cell r="BJ71">
            <v>69.266055045871553</v>
          </cell>
          <cell r="BL71">
            <v>0</v>
          </cell>
          <cell r="BM71">
            <v>23113</v>
          </cell>
          <cell r="BN71">
            <v>0</v>
          </cell>
          <cell r="BO71">
            <v>722</v>
          </cell>
          <cell r="BP71">
            <v>0</v>
          </cell>
          <cell r="BQ71">
            <v>134</v>
          </cell>
          <cell r="BR71">
            <v>1543</v>
          </cell>
          <cell r="BS71">
            <v>312</v>
          </cell>
          <cell r="BT71">
            <v>1543</v>
          </cell>
          <cell r="BU71">
            <v>24281</v>
          </cell>
          <cell r="BW71">
            <v>0</v>
          </cell>
          <cell r="BX71">
            <v>31441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-134</v>
          </cell>
          <cell r="CE71">
            <v>0</v>
          </cell>
          <cell r="CF71">
            <v>1069</v>
          </cell>
          <cell r="CG71">
            <v>0</v>
          </cell>
          <cell r="CH71">
            <v>1069</v>
          </cell>
          <cell r="CI71">
            <v>0</v>
          </cell>
          <cell r="CJ71">
            <v>1069</v>
          </cell>
        </row>
        <row r="72">
          <cell r="B72" t="str">
            <v xml:space="preserve">                   ВЛЭП 0,4 кВ (НН)</v>
          </cell>
          <cell r="F72">
            <v>6.15</v>
          </cell>
          <cell r="G72">
            <v>9.1319999999999997</v>
          </cell>
          <cell r="H72" t="str">
            <v>км</v>
          </cell>
          <cell r="K72">
            <v>0</v>
          </cell>
          <cell r="L72">
            <v>-3065</v>
          </cell>
          <cell r="M72">
            <v>0</v>
          </cell>
          <cell r="N72">
            <v>0</v>
          </cell>
          <cell r="O72">
            <v>10463</v>
          </cell>
          <cell r="P72">
            <v>1883.3399999999997</v>
          </cell>
          <cell r="Q72">
            <v>3944</v>
          </cell>
          <cell r="R72">
            <v>6519</v>
          </cell>
          <cell r="S72">
            <v>0</v>
          </cell>
          <cell r="T72">
            <v>10463</v>
          </cell>
          <cell r="U72">
            <v>10463</v>
          </cell>
          <cell r="V72">
            <v>10463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10463</v>
          </cell>
          <cell r="AC72">
            <v>10463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10463</v>
          </cell>
          <cell r="AV72">
            <v>12281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10463</v>
          </cell>
          <cell r="BD72">
            <v>12281</v>
          </cell>
          <cell r="BE72">
            <v>10463</v>
          </cell>
          <cell r="BF72">
            <v>12281</v>
          </cell>
          <cell r="BG72">
            <v>233.55630997607372</v>
          </cell>
          <cell r="BH72">
            <v>10463</v>
          </cell>
          <cell r="BI72">
            <v>9023</v>
          </cell>
          <cell r="BJ72">
            <v>143.08144188387712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134</v>
          </cell>
          <cell r="BR72">
            <v>12345</v>
          </cell>
          <cell r="BS72">
            <v>9453</v>
          </cell>
          <cell r="BT72">
            <v>12345</v>
          </cell>
          <cell r="BU72">
            <v>9587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-134</v>
          </cell>
          <cell r="CE72">
            <v>0</v>
          </cell>
          <cell r="CF72">
            <v>4436</v>
          </cell>
          <cell r="CG72">
            <v>0</v>
          </cell>
          <cell r="CH72">
            <v>4436</v>
          </cell>
          <cell r="CI72">
            <v>0</v>
          </cell>
          <cell r="CJ72">
            <v>4436</v>
          </cell>
        </row>
        <row r="73">
          <cell r="A73" t="str">
            <v>2</v>
          </cell>
          <cell r="B73" t="str">
            <v xml:space="preserve">Сети ВЛ 0.4 кВ. Приход неучтенных активов, обнаруженных при инвентаризации </v>
          </cell>
          <cell r="C73">
            <v>2009</v>
          </cell>
          <cell r="D73">
            <v>2009</v>
          </cell>
          <cell r="E73">
            <v>12.09</v>
          </cell>
          <cell r="F73">
            <v>0</v>
          </cell>
          <cell r="G73">
            <v>2.3039999999999998</v>
          </cell>
          <cell r="I73" t="str">
            <v>м</v>
          </cell>
          <cell r="J73" t="str">
            <v>да</v>
          </cell>
          <cell r="AV73">
            <v>689</v>
          </cell>
          <cell r="BB73">
            <v>0</v>
          </cell>
          <cell r="BD73">
            <v>689</v>
          </cell>
          <cell r="BF73">
            <v>689</v>
          </cell>
          <cell r="BG73" t="e">
            <v>#DIV/0!</v>
          </cell>
          <cell r="BI73">
            <v>689</v>
          </cell>
          <cell r="BJ73" t="e">
            <v>#DIV/0!</v>
          </cell>
        </row>
        <row r="74">
          <cell r="A74" t="str">
            <v>3</v>
          </cell>
          <cell r="B74" t="str">
            <v>Реконструкция ВЛ-0,4 кВ по Тамбовской области</v>
          </cell>
          <cell r="C74">
            <v>2009</v>
          </cell>
          <cell r="D74">
            <v>2009</v>
          </cell>
          <cell r="E74">
            <v>12.09</v>
          </cell>
          <cell r="F74">
            <v>6.15</v>
          </cell>
          <cell r="G74">
            <v>6.8280000000000003</v>
          </cell>
          <cell r="H74" t="str">
            <v>км</v>
          </cell>
          <cell r="I74" t="str">
            <v>м</v>
          </cell>
          <cell r="J74" t="str">
            <v>да</v>
          </cell>
          <cell r="K74">
            <v>17.96</v>
          </cell>
          <cell r="L74">
            <v>-3065</v>
          </cell>
          <cell r="M74">
            <v>7</v>
          </cell>
          <cell r="N74">
            <v>0.76</v>
          </cell>
          <cell r="O74">
            <v>6862</v>
          </cell>
          <cell r="P74">
            <v>1235.1599999999999</v>
          </cell>
          <cell r="Q74">
            <v>343</v>
          </cell>
          <cell r="R74">
            <v>6519</v>
          </cell>
          <cell r="S74">
            <v>0</v>
          </cell>
          <cell r="T74">
            <v>6862</v>
          </cell>
          <cell r="U74">
            <v>6862</v>
          </cell>
          <cell r="V74">
            <v>6862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6862</v>
          </cell>
          <cell r="AC74">
            <v>6862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6862</v>
          </cell>
          <cell r="AV74">
            <v>6695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6862</v>
          </cell>
          <cell r="BD74">
            <v>6695</v>
          </cell>
          <cell r="BE74">
            <v>6862</v>
          </cell>
          <cell r="BF74">
            <v>6695</v>
          </cell>
          <cell r="BG74">
            <v>97.566307199067325</v>
          </cell>
          <cell r="BH74">
            <v>6862</v>
          </cell>
          <cell r="BI74">
            <v>6695</v>
          </cell>
          <cell r="BJ74">
            <v>97.566307199067325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134</v>
          </cell>
          <cell r="BR74">
            <v>8097</v>
          </cell>
          <cell r="BS74">
            <v>5347</v>
          </cell>
          <cell r="BT74">
            <v>8097</v>
          </cell>
          <cell r="BU74">
            <v>5481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C74">
            <v>0</v>
          </cell>
          <cell r="CD74">
            <v>-134</v>
          </cell>
          <cell r="CE74">
            <v>0</v>
          </cell>
          <cell r="CF74">
            <v>3517</v>
          </cell>
          <cell r="CG74">
            <v>0</v>
          </cell>
          <cell r="CH74">
            <v>3517</v>
          </cell>
          <cell r="CI74">
            <v>0</v>
          </cell>
          <cell r="CJ74">
            <v>3517</v>
          </cell>
        </row>
        <row r="75">
          <cell r="A75" t="str">
            <v>4</v>
          </cell>
          <cell r="B75" t="str">
            <v>Установка вольтодобавочного трансформатора 0.4кВ</v>
          </cell>
          <cell r="C75">
            <v>2009</v>
          </cell>
          <cell r="D75">
            <v>2009</v>
          </cell>
          <cell r="E75">
            <v>12.09</v>
          </cell>
          <cell r="F75">
            <v>6</v>
          </cell>
          <cell r="G75">
            <v>0</v>
          </cell>
          <cell r="H75" t="str">
            <v>шт</v>
          </cell>
          <cell r="I75" t="str">
            <v>м</v>
          </cell>
          <cell r="J75" t="str">
            <v>да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3601</v>
          </cell>
          <cell r="P75">
            <v>648.17999999999995</v>
          </cell>
          <cell r="Q75">
            <v>3601</v>
          </cell>
          <cell r="R75">
            <v>0</v>
          </cell>
          <cell r="S75">
            <v>0</v>
          </cell>
          <cell r="T75">
            <v>3601</v>
          </cell>
          <cell r="U75">
            <v>3601</v>
          </cell>
          <cell r="V75">
            <v>3601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3601</v>
          </cell>
          <cell r="AC75">
            <v>3601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3601</v>
          </cell>
          <cell r="AV75">
            <v>4897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3601</v>
          </cell>
          <cell r="BD75">
            <v>4897</v>
          </cell>
          <cell r="BE75">
            <v>3601</v>
          </cell>
          <cell r="BF75">
            <v>4897</v>
          </cell>
          <cell r="BG75">
            <v>135.9900027770064</v>
          </cell>
          <cell r="BH75">
            <v>3601</v>
          </cell>
          <cell r="BI75">
            <v>1639</v>
          </cell>
          <cell r="BJ75">
            <v>45.51513468480978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4248</v>
          </cell>
          <cell r="BS75">
            <v>4106</v>
          </cell>
          <cell r="BT75">
            <v>4248</v>
          </cell>
          <cell r="BU75">
            <v>4106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919</v>
          </cell>
          <cell r="CG75">
            <v>0</v>
          </cell>
          <cell r="CH75">
            <v>919</v>
          </cell>
          <cell r="CI75">
            <v>0</v>
          </cell>
          <cell r="CJ75">
            <v>919</v>
          </cell>
        </row>
        <row r="76">
          <cell r="B76" t="str">
            <v xml:space="preserve">              кабельные линии, в т.ч.</v>
          </cell>
          <cell r="F76">
            <v>7.34</v>
          </cell>
          <cell r="G76">
            <v>1.2</v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766</v>
          </cell>
          <cell r="P76">
            <v>137.88</v>
          </cell>
          <cell r="Q76">
            <v>0</v>
          </cell>
          <cell r="R76">
            <v>673</v>
          </cell>
          <cell r="S76">
            <v>0</v>
          </cell>
          <cell r="T76">
            <v>766</v>
          </cell>
          <cell r="U76">
            <v>766</v>
          </cell>
          <cell r="V76">
            <v>766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766</v>
          </cell>
          <cell r="AC76">
            <v>766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766</v>
          </cell>
          <cell r="AV76">
            <v>945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93</v>
          </cell>
          <cell r="BC76">
            <v>766</v>
          </cell>
          <cell r="BD76">
            <v>852</v>
          </cell>
          <cell r="BE76">
            <v>766</v>
          </cell>
          <cell r="BF76">
            <v>945</v>
          </cell>
          <cell r="BG76">
            <v>123.36814621409921</v>
          </cell>
          <cell r="BH76">
            <v>766</v>
          </cell>
          <cell r="BI76">
            <v>945</v>
          </cell>
          <cell r="BJ76">
            <v>123.36814621409921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128</v>
          </cell>
          <cell r="BQ76">
            <v>109</v>
          </cell>
          <cell r="BR76">
            <v>776</v>
          </cell>
          <cell r="BS76">
            <v>849</v>
          </cell>
          <cell r="BT76">
            <v>904</v>
          </cell>
          <cell r="BU76">
            <v>958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1</v>
          </cell>
          <cell r="CE76">
            <v>0</v>
          </cell>
          <cell r="CF76">
            <v>45</v>
          </cell>
          <cell r="CG76">
            <v>0</v>
          </cell>
          <cell r="CH76">
            <v>45</v>
          </cell>
          <cell r="CI76">
            <v>0</v>
          </cell>
          <cell r="CJ76">
            <v>45</v>
          </cell>
        </row>
        <row r="77">
          <cell r="A77">
            <v>5</v>
          </cell>
          <cell r="B77" t="str">
            <v>Реконструкция КЛ-0.4 кВ по Тамбовской области</v>
          </cell>
          <cell r="C77">
            <v>2009</v>
          </cell>
          <cell r="D77">
            <v>2009</v>
          </cell>
          <cell r="E77">
            <v>12.09</v>
          </cell>
          <cell r="F77">
            <v>7.34</v>
          </cell>
          <cell r="G77">
            <v>1.2</v>
          </cell>
          <cell r="H77" t="str">
            <v>км</v>
          </cell>
          <cell r="I77" t="str">
            <v>м</v>
          </cell>
          <cell r="J77" t="str">
            <v>да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766</v>
          </cell>
          <cell r="P77">
            <v>137.88</v>
          </cell>
          <cell r="Q77">
            <v>0</v>
          </cell>
          <cell r="R77">
            <v>673</v>
          </cell>
          <cell r="S77">
            <v>0</v>
          </cell>
          <cell r="T77">
            <v>766</v>
          </cell>
          <cell r="U77">
            <v>766</v>
          </cell>
          <cell r="V77">
            <v>766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766</v>
          </cell>
          <cell r="AC77">
            <v>766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766</v>
          </cell>
          <cell r="AV77">
            <v>945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93</v>
          </cell>
          <cell r="BC77">
            <v>766</v>
          </cell>
          <cell r="BD77">
            <v>852</v>
          </cell>
          <cell r="BE77">
            <v>766</v>
          </cell>
          <cell r="BF77">
            <v>945</v>
          </cell>
          <cell r="BG77">
            <v>123.36814621409921</v>
          </cell>
          <cell r="BH77">
            <v>766</v>
          </cell>
          <cell r="BI77">
            <v>945</v>
          </cell>
          <cell r="BJ77">
            <v>123.36814621409921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128</v>
          </cell>
          <cell r="BQ77">
            <v>109</v>
          </cell>
          <cell r="BR77">
            <v>776</v>
          </cell>
          <cell r="BS77">
            <v>849</v>
          </cell>
          <cell r="BT77">
            <v>904</v>
          </cell>
          <cell r="BU77">
            <v>958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1</v>
          </cell>
          <cell r="CE77">
            <v>0</v>
          </cell>
          <cell r="CF77">
            <v>45</v>
          </cell>
          <cell r="CG77">
            <v>0</v>
          </cell>
          <cell r="CH77">
            <v>45</v>
          </cell>
          <cell r="CI77">
            <v>0</v>
          </cell>
          <cell r="CJ77">
            <v>45</v>
          </cell>
        </row>
        <row r="78">
          <cell r="B78" t="str">
            <v xml:space="preserve">            Подстанции, в т. ч.</v>
          </cell>
          <cell r="F78">
            <v>41.485999999999997</v>
          </cell>
          <cell r="G78">
            <v>41.886000000000003</v>
          </cell>
          <cell r="H78" t="str">
            <v>МВА</v>
          </cell>
          <cell r="K78">
            <v>0</v>
          </cell>
          <cell r="L78">
            <v>14857</v>
          </cell>
          <cell r="M78">
            <v>0</v>
          </cell>
          <cell r="N78">
            <v>0</v>
          </cell>
          <cell r="O78">
            <v>168100</v>
          </cell>
          <cell r="P78">
            <v>13209.659999999998</v>
          </cell>
          <cell r="Q78">
            <v>110487</v>
          </cell>
          <cell r="R78">
            <v>30715</v>
          </cell>
          <cell r="S78">
            <v>83838</v>
          </cell>
          <cell r="T78">
            <v>84262</v>
          </cell>
          <cell r="U78">
            <v>73387</v>
          </cell>
          <cell r="V78">
            <v>73387</v>
          </cell>
          <cell r="W78">
            <v>545</v>
          </cell>
          <cell r="X78">
            <v>0</v>
          </cell>
          <cell r="Y78">
            <v>0</v>
          </cell>
          <cell r="Z78">
            <v>545</v>
          </cell>
          <cell r="AA78">
            <v>545</v>
          </cell>
          <cell r="AB78">
            <v>72842</v>
          </cell>
          <cell r="AC78">
            <v>72842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73387</v>
          </cell>
          <cell r="AV78">
            <v>68118</v>
          </cell>
          <cell r="AW78">
            <v>3221</v>
          </cell>
          <cell r="AX78">
            <v>3221</v>
          </cell>
          <cell r="AY78">
            <v>9113</v>
          </cell>
          <cell r="AZ78">
            <v>9113</v>
          </cell>
          <cell r="BA78">
            <v>0</v>
          </cell>
          <cell r="BB78">
            <v>1644</v>
          </cell>
          <cell r="BC78">
            <v>61053</v>
          </cell>
          <cell r="BD78">
            <v>54140</v>
          </cell>
          <cell r="BE78">
            <v>73387</v>
          </cell>
          <cell r="BF78">
            <v>68118</v>
          </cell>
          <cell r="BG78">
            <v>92.820254268467167</v>
          </cell>
          <cell r="BH78">
            <v>79026</v>
          </cell>
          <cell r="BI78">
            <v>86940</v>
          </cell>
          <cell r="BJ78">
            <v>110.01442563207047</v>
          </cell>
          <cell r="BL78">
            <v>21263.4</v>
          </cell>
          <cell r="BM78">
            <v>22139</v>
          </cell>
          <cell r="BN78">
            <v>9089.52</v>
          </cell>
          <cell r="BO78">
            <v>10344</v>
          </cell>
          <cell r="BP78">
            <v>4551</v>
          </cell>
          <cell r="BQ78">
            <v>4791</v>
          </cell>
          <cell r="BR78">
            <v>39967</v>
          </cell>
          <cell r="BS78">
            <v>48044</v>
          </cell>
          <cell r="BT78">
            <v>74870.920000000013</v>
          </cell>
          <cell r="BU78">
            <v>85318</v>
          </cell>
          <cell r="BW78">
            <v>0</v>
          </cell>
          <cell r="BX78">
            <v>20776</v>
          </cell>
          <cell r="BZ78">
            <v>11808</v>
          </cell>
          <cell r="CA78">
            <v>0</v>
          </cell>
          <cell r="CB78">
            <v>8081</v>
          </cell>
          <cell r="CC78">
            <v>0</v>
          </cell>
          <cell r="CD78">
            <v>5229</v>
          </cell>
          <cell r="CE78">
            <v>0</v>
          </cell>
          <cell r="CF78">
            <v>19036</v>
          </cell>
          <cell r="CG78">
            <v>0</v>
          </cell>
          <cell r="CH78">
            <v>19036</v>
          </cell>
          <cell r="CI78">
            <v>0</v>
          </cell>
          <cell r="CJ78">
            <v>19036</v>
          </cell>
        </row>
        <row r="79">
          <cell r="B79" t="str">
            <v xml:space="preserve">                Уровень входящего напряжения ВН</v>
          </cell>
          <cell r="F79">
            <v>40</v>
          </cell>
          <cell r="G79">
            <v>40</v>
          </cell>
          <cell r="H79" t="str">
            <v>МВА</v>
          </cell>
          <cell r="K79">
            <v>0</v>
          </cell>
          <cell r="L79">
            <v>21394</v>
          </cell>
          <cell r="M79">
            <v>0</v>
          </cell>
          <cell r="N79">
            <v>0</v>
          </cell>
          <cell r="O79">
            <v>144769</v>
          </cell>
          <cell r="P79">
            <v>11581.38</v>
          </cell>
          <cell r="Q79">
            <v>95671</v>
          </cell>
          <cell r="R79">
            <v>23852</v>
          </cell>
          <cell r="S79">
            <v>78842</v>
          </cell>
          <cell r="T79">
            <v>65927</v>
          </cell>
          <cell r="U79">
            <v>64341</v>
          </cell>
          <cell r="V79">
            <v>64341</v>
          </cell>
          <cell r="W79">
            <v>545</v>
          </cell>
          <cell r="X79">
            <v>0</v>
          </cell>
          <cell r="Y79">
            <v>0</v>
          </cell>
          <cell r="Z79">
            <v>545</v>
          </cell>
          <cell r="AA79">
            <v>545</v>
          </cell>
          <cell r="AB79">
            <v>63796</v>
          </cell>
          <cell r="AC79">
            <v>63796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64341</v>
          </cell>
          <cell r="AV79">
            <v>64555</v>
          </cell>
          <cell r="AW79">
            <v>3221</v>
          </cell>
          <cell r="AX79">
            <v>3221</v>
          </cell>
          <cell r="AY79">
            <v>8766</v>
          </cell>
          <cell r="AZ79">
            <v>8766</v>
          </cell>
          <cell r="BA79">
            <v>0</v>
          </cell>
          <cell r="BB79">
            <v>1644</v>
          </cell>
          <cell r="BC79">
            <v>52354</v>
          </cell>
          <cell r="BD79">
            <v>50924</v>
          </cell>
          <cell r="BE79">
            <v>64341</v>
          </cell>
          <cell r="BF79">
            <v>64555</v>
          </cell>
          <cell r="BG79" t="e">
            <v>#DIV/0!</v>
          </cell>
          <cell r="BH79">
            <v>67777</v>
          </cell>
          <cell r="BI79">
            <v>78728</v>
          </cell>
          <cell r="BJ79" t="e">
            <v>#DIV/0!</v>
          </cell>
          <cell r="BL79">
            <v>21263.4</v>
          </cell>
          <cell r="BM79">
            <v>22139</v>
          </cell>
          <cell r="BN79">
            <v>8897.18</v>
          </cell>
          <cell r="BO79">
            <v>10151</v>
          </cell>
          <cell r="BP79">
            <v>4333</v>
          </cell>
          <cell r="BQ79">
            <v>4598</v>
          </cell>
          <cell r="BR79">
            <v>29702</v>
          </cell>
          <cell r="BS79">
            <v>45243</v>
          </cell>
          <cell r="BT79">
            <v>64195.580000000009</v>
          </cell>
          <cell r="BU79">
            <v>82131</v>
          </cell>
          <cell r="BW79">
            <v>0</v>
          </cell>
          <cell r="BX79">
            <v>20776</v>
          </cell>
          <cell r="BY79">
            <v>0</v>
          </cell>
          <cell r="BZ79">
            <v>11351</v>
          </cell>
          <cell r="CA79">
            <v>0</v>
          </cell>
          <cell r="CB79">
            <v>7983</v>
          </cell>
          <cell r="CC79">
            <v>0</v>
          </cell>
          <cell r="CD79">
            <v>5229</v>
          </cell>
          <cell r="CE79">
            <v>0</v>
          </cell>
          <cell r="CF79">
            <v>19036</v>
          </cell>
          <cell r="CG79">
            <v>0</v>
          </cell>
          <cell r="CH79">
            <v>19036</v>
          </cell>
          <cell r="CI79">
            <v>0</v>
          </cell>
          <cell r="CJ79">
            <v>19036</v>
          </cell>
        </row>
        <row r="80">
          <cell r="A80" t="str">
            <v>6</v>
          </cell>
          <cell r="B80" t="str">
            <v>ПС 110/35/6 кВ № 5  Монтаж КРУН-6 кВ. Монтаж дуговой защиты.</v>
          </cell>
          <cell r="C80">
            <v>2009</v>
          </cell>
          <cell r="D80">
            <v>2009</v>
          </cell>
          <cell r="E80">
            <v>12.09</v>
          </cell>
          <cell r="F80">
            <v>0</v>
          </cell>
          <cell r="G80">
            <v>0</v>
          </cell>
          <cell r="H80">
            <v>0</v>
          </cell>
          <cell r="I80" t="str">
            <v>м</v>
          </cell>
          <cell r="J80" t="str">
            <v>да</v>
          </cell>
          <cell r="K80">
            <v>21.12</v>
          </cell>
          <cell r="L80">
            <v>-498</v>
          </cell>
          <cell r="M80">
            <v>6</v>
          </cell>
          <cell r="N80">
            <v>0.92</v>
          </cell>
          <cell r="O80">
            <v>6144</v>
          </cell>
          <cell r="P80">
            <v>1105.92</v>
          </cell>
          <cell r="Q80">
            <v>4887</v>
          </cell>
          <cell r="R80">
            <v>792</v>
          </cell>
          <cell r="S80">
            <v>0</v>
          </cell>
          <cell r="T80">
            <v>6144</v>
          </cell>
          <cell r="U80">
            <v>6144</v>
          </cell>
          <cell r="V80">
            <v>6144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6144</v>
          </cell>
          <cell r="AC80">
            <v>6144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6144</v>
          </cell>
          <cell r="AV80">
            <v>5776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</v>
          </cell>
          <cell r="BC80">
            <v>6144</v>
          </cell>
          <cell r="BD80">
            <v>5746</v>
          </cell>
          <cell r="BE80">
            <v>6144</v>
          </cell>
          <cell r="BF80">
            <v>5776</v>
          </cell>
          <cell r="BG80">
            <v>94.010416666666657</v>
          </cell>
          <cell r="BH80">
            <v>6144</v>
          </cell>
          <cell r="BI80">
            <v>5776</v>
          </cell>
          <cell r="BJ80">
            <v>94.010416666666657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35</v>
          </cell>
          <cell r="BQ80">
            <v>30</v>
          </cell>
          <cell r="BR80">
            <v>0</v>
          </cell>
          <cell r="BS80">
            <v>5300</v>
          </cell>
          <cell r="BT80">
            <v>35</v>
          </cell>
          <cell r="BU80">
            <v>5330</v>
          </cell>
          <cell r="BW80">
            <v>0</v>
          </cell>
          <cell r="BX80">
            <v>-1273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5</v>
          </cell>
          <cell r="CE80">
            <v>0</v>
          </cell>
          <cell r="CF80">
            <v>1481</v>
          </cell>
          <cell r="CG80">
            <v>0</v>
          </cell>
          <cell r="CH80">
            <v>1481</v>
          </cell>
          <cell r="CI80">
            <v>0</v>
          </cell>
          <cell r="CJ80">
            <v>1481</v>
          </cell>
        </row>
        <row r="81">
          <cell r="A81" t="str">
            <v>7</v>
          </cell>
          <cell r="B81" t="str">
            <v>ПС 110/35/6 кВ № 8.  
Замена трансформатора Т-1 16 МВА на Т-1 40 МВА. Реконструкция ЗРУ 6 кВ.</v>
          </cell>
          <cell r="C81">
            <v>2009</v>
          </cell>
          <cell r="D81">
            <v>2009</v>
          </cell>
          <cell r="E81">
            <v>12.09</v>
          </cell>
          <cell r="F81">
            <v>40</v>
          </cell>
          <cell r="G81">
            <v>40</v>
          </cell>
          <cell r="H81" t="str">
            <v>МВА</v>
          </cell>
          <cell r="I81" t="str">
            <v>м</v>
          </cell>
          <cell r="J81" t="str">
            <v>да</v>
          </cell>
          <cell r="K81">
            <v>38.479999999999997</v>
          </cell>
          <cell r="L81">
            <v>48342</v>
          </cell>
          <cell r="M81">
            <v>3</v>
          </cell>
          <cell r="N81">
            <v>1.83</v>
          </cell>
          <cell r="O81">
            <v>32232</v>
          </cell>
          <cell r="P81">
            <v>5801.76</v>
          </cell>
          <cell r="Q81">
            <v>25664</v>
          </cell>
          <cell r="R81">
            <v>3973</v>
          </cell>
          <cell r="S81">
            <v>0</v>
          </cell>
          <cell r="T81">
            <v>32232</v>
          </cell>
          <cell r="U81">
            <v>32232</v>
          </cell>
          <cell r="V81">
            <v>32232</v>
          </cell>
          <cell r="W81">
            <v>545</v>
          </cell>
          <cell r="X81">
            <v>0</v>
          </cell>
          <cell r="Y81">
            <v>0</v>
          </cell>
          <cell r="Z81">
            <v>545</v>
          </cell>
          <cell r="AA81">
            <v>545</v>
          </cell>
          <cell r="AB81">
            <v>31687</v>
          </cell>
          <cell r="AC81">
            <v>31687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32232</v>
          </cell>
          <cell r="AV81">
            <v>32955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32232</v>
          </cell>
          <cell r="BD81">
            <v>32955</v>
          </cell>
          <cell r="BE81">
            <v>32232</v>
          </cell>
          <cell r="BF81">
            <v>32955</v>
          </cell>
          <cell r="BG81">
            <v>102.24311243484736</v>
          </cell>
          <cell r="BH81">
            <v>36482</v>
          </cell>
          <cell r="BI81">
            <v>37333</v>
          </cell>
          <cell r="BJ81">
            <v>102.33265720081135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211</v>
          </cell>
          <cell r="BR81">
            <v>25533</v>
          </cell>
          <cell r="BS81">
            <v>26285</v>
          </cell>
          <cell r="BT81">
            <v>25533</v>
          </cell>
          <cell r="BU81">
            <v>26496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6338</v>
          </cell>
          <cell r="CC81">
            <v>0</v>
          </cell>
          <cell r="CD81">
            <v>-211</v>
          </cell>
          <cell r="CE81">
            <v>0</v>
          </cell>
          <cell r="CF81">
            <v>2486</v>
          </cell>
          <cell r="CG81">
            <v>0</v>
          </cell>
          <cell r="CH81">
            <v>2486</v>
          </cell>
          <cell r="CI81">
            <v>0</v>
          </cell>
          <cell r="CJ81">
            <v>2486</v>
          </cell>
        </row>
        <row r="82">
          <cell r="A82" t="str">
            <v>8</v>
          </cell>
          <cell r="B82" t="str">
            <v>ПС-110 кВ №2 г.Тамбов (Замена РЗА, замена аккумуляторной батареи, благоустройство территории ПС)</v>
          </cell>
          <cell r="C82">
            <v>2008</v>
          </cell>
          <cell r="D82">
            <v>2009</v>
          </cell>
          <cell r="E82">
            <v>12.09</v>
          </cell>
          <cell r="F82">
            <v>0</v>
          </cell>
          <cell r="G82">
            <v>0</v>
          </cell>
          <cell r="H82">
            <v>0</v>
          </cell>
          <cell r="I82" t="str">
            <v>м</v>
          </cell>
          <cell r="J82" t="str">
            <v>да</v>
          </cell>
          <cell r="K82">
            <v>17.149999999999999</v>
          </cell>
          <cell r="L82">
            <v>-28174</v>
          </cell>
          <cell r="M82">
            <v>7</v>
          </cell>
          <cell r="N82">
            <v>0.72</v>
          </cell>
          <cell r="O82">
            <v>84453</v>
          </cell>
          <cell r="P82">
            <v>2452.5</v>
          </cell>
          <cell r="Q82">
            <v>53049</v>
          </cell>
          <cell r="R82">
            <v>11445</v>
          </cell>
          <cell r="S82">
            <v>70828</v>
          </cell>
          <cell r="T82">
            <v>13625</v>
          </cell>
          <cell r="U82">
            <v>13625</v>
          </cell>
          <cell r="V82">
            <v>13625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13625</v>
          </cell>
          <cell r="AC82">
            <v>13625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13625</v>
          </cell>
          <cell r="AV82">
            <v>15135</v>
          </cell>
          <cell r="AW82">
            <v>0</v>
          </cell>
          <cell r="AX82">
            <v>0</v>
          </cell>
          <cell r="AY82">
            <v>3370</v>
          </cell>
          <cell r="AZ82">
            <v>3370</v>
          </cell>
          <cell r="BA82">
            <v>0</v>
          </cell>
          <cell r="BB82">
            <v>234</v>
          </cell>
          <cell r="BC82">
            <v>10255</v>
          </cell>
          <cell r="BD82">
            <v>11531</v>
          </cell>
          <cell r="BE82">
            <v>13625</v>
          </cell>
          <cell r="BF82">
            <v>15135</v>
          </cell>
          <cell r="BG82">
            <v>111.08256880733944</v>
          </cell>
          <cell r="BH82">
            <v>13625</v>
          </cell>
          <cell r="BI82">
            <v>19104</v>
          </cell>
          <cell r="BJ82">
            <v>140.21284403669725</v>
          </cell>
          <cell r="BL82">
            <v>15741</v>
          </cell>
          <cell r="BM82">
            <v>17201</v>
          </cell>
          <cell r="BN82">
            <v>7891.8</v>
          </cell>
          <cell r="BO82">
            <v>9207</v>
          </cell>
          <cell r="BP82">
            <v>1568</v>
          </cell>
          <cell r="BQ82">
            <v>1401</v>
          </cell>
          <cell r="BR82">
            <v>0</v>
          </cell>
          <cell r="BS82">
            <v>11552</v>
          </cell>
          <cell r="BT82">
            <v>25200.799999999999</v>
          </cell>
          <cell r="BU82">
            <v>39361</v>
          </cell>
          <cell r="BW82">
            <v>0</v>
          </cell>
          <cell r="BX82">
            <v>22049</v>
          </cell>
          <cell r="BY82">
            <v>0</v>
          </cell>
          <cell r="BZ82">
            <v>12474</v>
          </cell>
          <cell r="CA82">
            <v>0</v>
          </cell>
          <cell r="CB82">
            <v>147</v>
          </cell>
          <cell r="CC82">
            <v>0</v>
          </cell>
          <cell r="CD82">
            <v>5213</v>
          </cell>
          <cell r="CE82">
            <v>0</v>
          </cell>
          <cell r="CF82">
            <v>14731</v>
          </cell>
          <cell r="CG82">
            <v>0</v>
          </cell>
          <cell r="CH82">
            <v>14731</v>
          </cell>
          <cell r="CI82">
            <v>0</v>
          </cell>
          <cell r="CJ82">
            <v>14731</v>
          </cell>
        </row>
        <row r="83">
          <cell r="A83" t="str">
            <v>9</v>
          </cell>
          <cell r="B83" t="str">
            <v>ПС 110/35/10 кВ "Телешовская"  Замена ОД, КЗ-110 кВ на элегазовые выключатели 110 кВ с комплектом РЗА (АОУТ не требуется)</v>
          </cell>
          <cell r="C83">
            <v>2009</v>
          </cell>
          <cell r="D83">
            <v>2010</v>
          </cell>
          <cell r="E83">
            <v>0</v>
          </cell>
          <cell r="F83">
            <v>1</v>
          </cell>
          <cell r="G83">
            <v>0</v>
          </cell>
          <cell r="H83" t="str">
            <v>шт</v>
          </cell>
          <cell r="I83" t="str">
            <v>м</v>
          </cell>
          <cell r="J83" t="str">
            <v>да</v>
          </cell>
          <cell r="K83">
            <v>15.82</v>
          </cell>
          <cell r="L83">
            <v>-1209</v>
          </cell>
          <cell r="M83">
            <v>8</v>
          </cell>
          <cell r="N83">
            <v>0.66</v>
          </cell>
          <cell r="O83">
            <v>2389</v>
          </cell>
          <cell r="P83">
            <v>47.699999999999996</v>
          </cell>
          <cell r="Q83">
            <v>1456</v>
          </cell>
          <cell r="R83">
            <v>609</v>
          </cell>
          <cell r="S83">
            <v>2124</v>
          </cell>
          <cell r="T83">
            <v>265</v>
          </cell>
          <cell r="U83">
            <v>265</v>
          </cell>
          <cell r="V83">
            <v>265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265</v>
          </cell>
          <cell r="AC83">
            <v>265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265</v>
          </cell>
          <cell r="AV83">
            <v>265</v>
          </cell>
          <cell r="AW83">
            <v>0</v>
          </cell>
          <cell r="AX83">
            <v>0</v>
          </cell>
          <cell r="AY83">
            <v>265</v>
          </cell>
          <cell r="AZ83">
            <v>265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265</v>
          </cell>
          <cell r="BF83">
            <v>265</v>
          </cell>
          <cell r="BG83">
            <v>100</v>
          </cell>
          <cell r="BH83">
            <v>0</v>
          </cell>
          <cell r="BI83">
            <v>0</v>
          </cell>
          <cell r="BJ83" t="e">
            <v>#DIV/0!</v>
          </cell>
          <cell r="BL83">
            <v>0</v>
          </cell>
          <cell r="BM83">
            <v>0</v>
          </cell>
          <cell r="BN83">
            <v>146.32</v>
          </cell>
          <cell r="BO83">
            <v>147</v>
          </cell>
          <cell r="BP83">
            <v>167</v>
          </cell>
          <cell r="BQ83">
            <v>147</v>
          </cell>
          <cell r="BR83">
            <v>0</v>
          </cell>
          <cell r="BS83">
            <v>0</v>
          </cell>
          <cell r="BT83">
            <v>313.32</v>
          </cell>
          <cell r="BU83">
            <v>294</v>
          </cell>
          <cell r="BW83">
            <v>0</v>
          </cell>
          <cell r="BX83">
            <v>0</v>
          </cell>
          <cell r="BY83">
            <v>0</v>
          </cell>
          <cell r="CA83">
            <v>0</v>
          </cell>
          <cell r="CB83">
            <v>1279</v>
          </cell>
          <cell r="CC83">
            <v>0</v>
          </cell>
          <cell r="CG83">
            <v>0</v>
          </cell>
          <cell r="CI83">
            <v>0</v>
          </cell>
        </row>
        <row r="84">
          <cell r="A84" t="str">
            <v>10</v>
          </cell>
          <cell r="B84" t="str">
            <v>ПС-110 кВ "Петровская" с заходом ВЛ-110 кВ "Н.Никольское-ГОК"</v>
          </cell>
          <cell r="C84">
            <v>1997</v>
          </cell>
          <cell r="D84">
            <v>2009</v>
          </cell>
          <cell r="E84">
            <v>12.09</v>
          </cell>
          <cell r="I84" t="str">
            <v>м</v>
          </cell>
          <cell r="J84" t="str">
            <v>да</v>
          </cell>
          <cell r="BB84">
            <v>0</v>
          </cell>
          <cell r="BD84">
            <v>0</v>
          </cell>
          <cell r="BG84" t="e">
            <v>#DIV/0!</v>
          </cell>
          <cell r="BI84">
            <v>1194</v>
          </cell>
          <cell r="BJ84" t="e">
            <v>#DIV/0!</v>
          </cell>
          <cell r="BQ84">
            <v>0</v>
          </cell>
          <cell r="BS84">
            <v>0</v>
          </cell>
          <cell r="BW84">
            <v>0</v>
          </cell>
          <cell r="BY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G84">
            <v>0</v>
          </cell>
          <cell r="CI84">
            <v>0</v>
          </cell>
        </row>
        <row r="85">
          <cell r="A85" t="str">
            <v>11</v>
          </cell>
          <cell r="B85" t="str">
            <v>ПС 110/10 кВ "Октябрь"  Реконструкция ячейки КРУ-6 кВ</v>
          </cell>
          <cell r="C85">
            <v>2009</v>
          </cell>
          <cell r="D85">
            <v>2009</v>
          </cell>
          <cell r="I85" t="str">
            <v>м</v>
          </cell>
          <cell r="J85" t="str">
            <v>да</v>
          </cell>
          <cell r="AV85">
            <v>1215</v>
          </cell>
          <cell r="BB85">
            <v>1178</v>
          </cell>
          <cell r="BD85">
            <v>37</v>
          </cell>
          <cell r="BF85">
            <v>1215</v>
          </cell>
          <cell r="BG85" t="e">
            <v>#DIV/0!</v>
          </cell>
          <cell r="BJ85" t="e">
            <v>#DIV/0!</v>
          </cell>
          <cell r="BQ85">
            <v>0</v>
          </cell>
          <cell r="BS85">
            <v>1390</v>
          </cell>
          <cell r="BU85">
            <v>1390</v>
          </cell>
          <cell r="CB85">
            <v>0</v>
          </cell>
          <cell r="CD85">
            <v>1390</v>
          </cell>
          <cell r="CF85">
            <v>0</v>
          </cell>
        </row>
        <row r="86">
          <cell r="A86" t="str">
            <v>12</v>
          </cell>
          <cell r="B86" t="str">
            <v>Реконструкция ПС-220/110кВ "Иловайская"</v>
          </cell>
          <cell r="C86">
            <v>1996</v>
          </cell>
          <cell r="D86">
            <v>2009</v>
          </cell>
          <cell r="E86">
            <v>12.09</v>
          </cell>
          <cell r="I86" t="str">
            <v>м</v>
          </cell>
          <cell r="J86" t="str">
            <v>да</v>
          </cell>
          <cell r="BB86">
            <v>0</v>
          </cell>
          <cell r="BD86">
            <v>0</v>
          </cell>
          <cell r="BG86" t="e">
            <v>#DIV/0!</v>
          </cell>
          <cell r="BI86">
            <v>6870</v>
          </cell>
          <cell r="BJ86" t="e">
            <v>#DIV/0!</v>
          </cell>
        </row>
        <row r="87">
          <cell r="A87" t="str">
            <v>13</v>
          </cell>
          <cell r="B87" t="str">
            <v>ПС-110 кВ "Токаревская"
Замена аккумуляторной батареи</v>
          </cell>
          <cell r="C87">
            <v>2009</v>
          </cell>
          <cell r="D87">
            <v>2009</v>
          </cell>
          <cell r="E87">
            <v>10.09</v>
          </cell>
          <cell r="F87">
            <v>1</v>
          </cell>
          <cell r="G87">
            <v>0</v>
          </cell>
          <cell r="H87" t="str">
            <v>шт</v>
          </cell>
          <cell r="I87" t="str">
            <v>м</v>
          </cell>
          <cell r="J87" t="str">
            <v>да</v>
          </cell>
          <cell r="K87">
            <v>17.059999999999999</v>
          </cell>
          <cell r="L87">
            <v>-575</v>
          </cell>
          <cell r="M87">
            <v>7</v>
          </cell>
          <cell r="N87">
            <v>0.72</v>
          </cell>
          <cell r="O87">
            <v>2174</v>
          </cell>
          <cell r="P87">
            <v>391.32</v>
          </cell>
          <cell r="Q87">
            <v>1564</v>
          </cell>
          <cell r="R87">
            <v>322</v>
          </cell>
          <cell r="S87">
            <v>0</v>
          </cell>
          <cell r="T87">
            <v>2174</v>
          </cell>
          <cell r="U87">
            <v>2174</v>
          </cell>
          <cell r="V87">
            <v>2174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2174</v>
          </cell>
          <cell r="AC87">
            <v>2174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2174</v>
          </cell>
          <cell r="AV87">
            <v>2174</v>
          </cell>
          <cell r="AW87">
            <v>0</v>
          </cell>
          <cell r="AX87">
            <v>0</v>
          </cell>
          <cell r="AY87">
            <v>2174</v>
          </cell>
          <cell r="AZ87">
            <v>2174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2174</v>
          </cell>
          <cell r="BF87">
            <v>2174</v>
          </cell>
          <cell r="BG87">
            <v>100</v>
          </cell>
          <cell r="BH87">
            <v>2174</v>
          </cell>
          <cell r="BI87">
            <v>2174</v>
          </cell>
          <cell r="BJ87">
            <v>100</v>
          </cell>
          <cell r="BL87">
            <v>1123.4000000000001</v>
          </cell>
          <cell r="BM87">
            <v>1123</v>
          </cell>
          <cell r="BN87">
            <v>0</v>
          </cell>
          <cell r="BO87">
            <v>0</v>
          </cell>
          <cell r="BP87">
            <v>720</v>
          </cell>
          <cell r="BQ87">
            <v>1279</v>
          </cell>
          <cell r="BR87">
            <v>722</v>
          </cell>
          <cell r="BS87">
            <v>0</v>
          </cell>
          <cell r="BT87">
            <v>2565.4</v>
          </cell>
          <cell r="BU87">
            <v>2402</v>
          </cell>
          <cell r="BW87">
            <v>0</v>
          </cell>
          <cell r="BY87">
            <v>0</v>
          </cell>
          <cell r="BZ87">
            <v>-1123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</row>
        <row r="88">
          <cell r="A88" t="str">
            <v>14</v>
          </cell>
          <cell r="B88" t="str">
            <v>ПС-110 кВ "Моршанская"
Замена аккумуляторной батареи</v>
          </cell>
          <cell r="C88">
            <v>2009</v>
          </cell>
          <cell r="D88">
            <v>2009</v>
          </cell>
          <cell r="E88">
            <v>0</v>
          </cell>
          <cell r="F88">
            <v>1</v>
          </cell>
          <cell r="G88">
            <v>0</v>
          </cell>
          <cell r="H88" t="str">
            <v>шт</v>
          </cell>
          <cell r="I88" t="str">
            <v>м</v>
          </cell>
          <cell r="J88" t="str">
            <v>да</v>
          </cell>
          <cell r="K88">
            <v>20.61</v>
          </cell>
          <cell r="L88">
            <v>-148</v>
          </cell>
          <cell r="M88">
            <v>6</v>
          </cell>
          <cell r="N88">
            <v>0.89</v>
          </cell>
          <cell r="O88">
            <v>1013</v>
          </cell>
          <cell r="P88">
            <v>182.34</v>
          </cell>
          <cell r="Q88">
            <v>680</v>
          </cell>
          <cell r="R88">
            <v>131</v>
          </cell>
          <cell r="S88">
            <v>0</v>
          </cell>
          <cell r="T88">
            <v>1013</v>
          </cell>
          <cell r="U88">
            <v>1013</v>
          </cell>
          <cell r="V88">
            <v>1013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1013</v>
          </cell>
          <cell r="AC88">
            <v>1013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1013</v>
          </cell>
          <cell r="AV88">
            <v>202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202</v>
          </cell>
          <cell r="BC88">
            <v>1013</v>
          </cell>
          <cell r="BD88">
            <v>0</v>
          </cell>
          <cell r="BE88">
            <v>1013</v>
          </cell>
          <cell r="BF88">
            <v>202</v>
          </cell>
          <cell r="BG88">
            <v>19.940769990128331</v>
          </cell>
          <cell r="BH88">
            <v>1013</v>
          </cell>
          <cell r="BJ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238</v>
          </cell>
          <cell r="BQ88">
            <v>238</v>
          </cell>
          <cell r="BR88">
            <v>957</v>
          </cell>
          <cell r="BS88">
            <v>0</v>
          </cell>
          <cell r="BT88">
            <v>1195</v>
          </cell>
          <cell r="BU88">
            <v>238</v>
          </cell>
          <cell r="BW88">
            <v>0</v>
          </cell>
          <cell r="BX88">
            <v>0</v>
          </cell>
          <cell r="BY88">
            <v>0</v>
          </cell>
          <cell r="CI88">
            <v>0</v>
          </cell>
        </row>
        <row r="89">
          <cell r="A89" t="str">
            <v>15</v>
          </cell>
          <cell r="B89" t="str">
            <v>ПС-110/35/10 кВ Комсомольская. Установка линейной ячейки 10 кВ</v>
          </cell>
          <cell r="C89">
            <v>2009</v>
          </cell>
          <cell r="D89">
            <v>2009</v>
          </cell>
          <cell r="E89">
            <v>12.09</v>
          </cell>
          <cell r="F89">
            <v>1</v>
          </cell>
          <cell r="G89">
            <v>0</v>
          </cell>
          <cell r="H89" t="str">
            <v>шт</v>
          </cell>
          <cell r="I89" t="str">
            <v>м</v>
          </cell>
          <cell r="J89" t="str">
            <v>да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886</v>
          </cell>
          <cell r="P89">
            <v>159.47999999999999</v>
          </cell>
          <cell r="Q89">
            <v>580</v>
          </cell>
          <cell r="R89">
            <v>306</v>
          </cell>
          <cell r="S89">
            <v>0</v>
          </cell>
          <cell r="T89">
            <v>886</v>
          </cell>
          <cell r="U89">
            <v>886</v>
          </cell>
          <cell r="V89">
            <v>886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886</v>
          </cell>
          <cell r="AC89">
            <v>886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886</v>
          </cell>
          <cell r="AV89">
            <v>655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886</v>
          </cell>
          <cell r="BD89">
            <v>655</v>
          </cell>
          <cell r="BE89">
            <v>886</v>
          </cell>
          <cell r="BF89">
            <v>655</v>
          </cell>
          <cell r="BG89">
            <v>73.92776523702031</v>
          </cell>
          <cell r="BH89">
            <v>886</v>
          </cell>
          <cell r="BI89">
            <v>655</v>
          </cell>
          <cell r="BJ89">
            <v>73.92776523702031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1045</v>
          </cell>
          <cell r="BS89">
            <v>708</v>
          </cell>
          <cell r="BT89">
            <v>1045</v>
          </cell>
          <cell r="BU89">
            <v>708</v>
          </cell>
          <cell r="BW89">
            <v>0</v>
          </cell>
          <cell r="BX89">
            <v>0</v>
          </cell>
          <cell r="BY89">
            <v>0</v>
          </cell>
          <cell r="CI89">
            <v>0</v>
          </cell>
        </row>
        <row r="90">
          <cell r="A90" t="str">
            <v>16</v>
          </cell>
          <cell r="B90" t="str">
            <v>Установка измерительных трансформаторов  и прокладка  измерительных цепей</v>
          </cell>
          <cell r="C90">
            <v>2009</v>
          </cell>
          <cell r="D90">
            <v>2010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 t="str">
            <v>м</v>
          </cell>
          <cell r="J90" t="str">
            <v>да</v>
          </cell>
          <cell r="K90">
            <v>43.65</v>
          </cell>
          <cell r="L90">
            <v>2830</v>
          </cell>
          <cell r="M90">
            <v>3</v>
          </cell>
          <cell r="N90">
            <v>2.11</v>
          </cell>
          <cell r="O90">
            <v>1119</v>
          </cell>
          <cell r="P90">
            <v>47.16</v>
          </cell>
          <cell r="Q90">
            <v>534</v>
          </cell>
          <cell r="R90">
            <v>429</v>
          </cell>
          <cell r="S90">
            <v>0</v>
          </cell>
          <cell r="T90">
            <v>1119</v>
          </cell>
          <cell r="U90">
            <v>262</v>
          </cell>
          <cell r="V90">
            <v>262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262</v>
          </cell>
          <cell r="AC90">
            <v>262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262</v>
          </cell>
          <cell r="AV90">
            <v>162</v>
          </cell>
          <cell r="AW90">
            <v>0</v>
          </cell>
          <cell r="AX90">
            <v>0</v>
          </cell>
          <cell r="AY90">
            <v>162</v>
          </cell>
          <cell r="AZ90">
            <v>162</v>
          </cell>
          <cell r="BA90">
            <v>0</v>
          </cell>
          <cell r="BB90">
            <v>0</v>
          </cell>
          <cell r="BC90">
            <v>100</v>
          </cell>
          <cell r="BD90">
            <v>0</v>
          </cell>
          <cell r="BE90">
            <v>262</v>
          </cell>
          <cell r="BF90">
            <v>162</v>
          </cell>
          <cell r="BG90">
            <v>61.832061068702295</v>
          </cell>
          <cell r="BH90">
            <v>0</v>
          </cell>
          <cell r="BJ90" t="e">
            <v>#DIV/0!</v>
          </cell>
          <cell r="BL90">
            <v>0</v>
          </cell>
          <cell r="BM90">
            <v>0</v>
          </cell>
          <cell r="BN90">
            <v>182.9</v>
          </cell>
          <cell r="BO90">
            <v>178</v>
          </cell>
          <cell r="BP90">
            <v>8</v>
          </cell>
          <cell r="BQ90">
            <v>0</v>
          </cell>
          <cell r="BR90">
            <v>0</v>
          </cell>
          <cell r="BS90">
            <v>0</v>
          </cell>
          <cell r="BT90">
            <v>190.9</v>
          </cell>
          <cell r="BU90">
            <v>178</v>
          </cell>
          <cell r="BW90">
            <v>0</v>
          </cell>
          <cell r="BX90">
            <v>0</v>
          </cell>
          <cell r="BY90">
            <v>0</v>
          </cell>
          <cell r="CI90">
            <v>0</v>
          </cell>
        </row>
        <row r="91">
          <cell r="A91" t="str">
            <v>17</v>
          </cell>
          <cell r="B91" t="str">
            <v>Установка трансформаторов тока</v>
          </cell>
          <cell r="C91">
            <v>2009</v>
          </cell>
          <cell r="D91">
            <v>2009</v>
          </cell>
          <cell r="E91">
            <v>5.09</v>
          </cell>
          <cell r="F91">
            <v>0</v>
          </cell>
          <cell r="G91">
            <v>0</v>
          </cell>
          <cell r="H91">
            <v>0</v>
          </cell>
          <cell r="I91" t="str">
            <v>м</v>
          </cell>
          <cell r="J91" t="str">
            <v>да</v>
          </cell>
          <cell r="K91">
            <v>29.72</v>
          </cell>
          <cell r="L91">
            <v>1107</v>
          </cell>
          <cell r="M91">
            <v>4</v>
          </cell>
          <cell r="N91">
            <v>1.37</v>
          </cell>
          <cell r="O91">
            <v>3028</v>
          </cell>
          <cell r="P91">
            <v>579.78</v>
          </cell>
          <cell r="Q91">
            <v>2623</v>
          </cell>
          <cell r="R91">
            <v>137</v>
          </cell>
          <cell r="S91">
            <v>0</v>
          </cell>
          <cell r="T91">
            <v>3028</v>
          </cell>
          <cell r="U91">
            <v>3221</v>
          </cell>
          <cell r="V91">
            <v>3221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3221</v>
          </cell>
          <cell r="AC91">
            <v>3221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3221</v>
          </cell>
          <cell r="AV91">
            <v>3221</v>
          </cell>
          <cell r="AW91">
            <v>3221</v>
          </cell>
          <cell r="AX91">
            <v>3221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3221</v>
          </cell>
          <cell r="BF91">
            <v>3221</v>
          </cell>
          <cell r="BG91">
            <v>100</v>
          </cell>
          <cell r="BH91">
            <v>2685</v>
          </cell>
          <cell r="BI91">
            <v>2685</v>
          </cell>
          <cell r="BJ91">
            <v>100</v>
          </cell>
          <cell r="BL91">
            <v>2973</v>
          </cell>
          <cell r="BM91">
            <v>3388</v>
          </cell>
          <cell r="BN91">
            <v>490.9</v>
          </cell>
          <cell r="BO91">
            <v>433</v>
          </cell>
          <cell r="BP91">
            <v>0</v>
          </cell>
          <cell r="BQ91">
            <v>0</v>
          </cell>
          <cell r="BR91">
            <v>337</v>
          </cell>
          <cell r="BS91">
            <v>8</v>
          </cell>
          <cell r="BT91">
            <v>3800.9</v>
          </cell>
          <cell r="BU91">
            <v>3829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338</v>
          </cell>
          <cell r="CG91">
            <v>0</v>
          </cell>
          <cell r="CH91">
            <v>338</v>
          </cell>
          <cell r="CI91">
            <v>0</v>
          </cell>
          <cell r="CJ91">
            <v>338</v>
          </cell>
        </row>
        <row r="92">
          <cell r="A92" t="str">
            <v>18</v>
          </cell>
          <cell r="B92" t="str">
            <v>Реконструкция устройств РЗА на ПС 110 кВ</v>
          </cell>
          <cell r="C92">
            <v>2008</v>
          </cell>
          <cell r="D92">
            <v>2009</v>
          </cell>
          <cell r="E92">
            <v>8.09</v>
          </cell>
          <cell r="F92">
            <v>0</v>
          </cell>
          <cell r="G92">
            <v>0</v>
          </cell>
          <cell r="H92">
            <v>0</v>
          </cell>
          <cell r="I92" t="str">
            <v>м</v>
          </cell>
          <cell r="J92" t="str">
            <v>да</v>
          </cell>
          <cell r="K92">
            <v>10.029999999999999</v>
          </cell>
          <cell r="L92">
            <v>-3151</v>
          </cell>
          <cell r="M92">
            <v>11</v>
          </cell>
          <cell r="N92">
            <v>0.4</v>
          </cell>
          <cell r="O92">
            <v>5070</v>
          </cell>
          <cell r="P92">
            <v>443.88</v>
          </cell>
          <cell r="Q92">
            <v>1735</v>
          </cell>
          <cell r="R92">
            <v>2740</v>
          </cell>
          <cell r="S92">
            <v>3019</v>
          </cell>
          <cell r="T92">
            <v>2051</v>
          </cell>
          <cell r="U92">
            <v>2466</v>
          </cell>
          <cell r="V92">
            <v>2466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2466</v>
          </cell>
          <cell r="AC92">
            <v>2466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2466</v>
          </cell>
          <cell r="AV92">
            <v>2466</v>
          </cell>
          <cell r="AW92">
            <v>0</v>
          </cell>
          <cell r="AX92">
            <v>0</v>
          </cell>
          <cell r="AY92">
            <v>2466</v>
          </cell>
          <cell r="AZ92">
            <v>2466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2466</v>
          </cell>
          <cell r="BF92">
            <v>2466</v>
          </cell>
          <cell r="BG92">
            <v>100</v>
          </cell>
          <cell r="BH92">
            <v>2466</v>
          </cell>
          <cell r="BI92">
            <v>2466</v>
          </cell>
          <cell r="BJ92">
            <v>100</v>
          </cell>
          <cell r="BL92">
            <v>1426</v>
          </cell>
          <cell r="BM92">
            <v>427</v>
          </cell>
          <cell r="BN92">
            <v>0</v>
          </cell>
          <cell r="BO92">
            <v>0</v>
          </cell>
          <cell r="BP92">
            <v>1394</v>
          </cell>
          <cell r="BQ92">
            <v>1106</v>
          </cell>
          <cell r="BR92">
            <v>90</v>
          </cell>
          <cell r="BS92">
            <v>0</v>
          </cell>
          <cell r="BT92">
            <v>2910</v>
          </cell>
          <cell r="BU92">
            <v>1533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-1106</v>
          </cell>
          <cell r="CE92">
            <v>0</v>
          </cell>
          <cell r="CG92">
            <v>0</v>
          </cell>
          <cell r="CI92">
            <v>0</v>
          </cell>
        </row>
        <row r="93">
          <cell r="A93" t="str">
            <v>19</v>
          </cell>
          <cell r="B93" t="str">
            <v xml:space="preserve">ПС 110/6 кВ Установка устройств адаптивной микропроцессорной защиты </v>
          </cell>
          <cell r="C93">
            <v>2009</v>
          </cell>
          <cell r="D93">
            <v>2009</v>
          </cell>
          <cell r="E93">
            <v>0</v>
          </cell>
          <cell r="F93">
            <v>6</v>
          </cell>
          <cell r="G93">
            <v>0</v>
          </cell>
          <cell r="H93" t="str">
            <v>шт</v>
          </cell>
          <cell r="I93" t="str">
            <v>м</v>
          </cell>
          <cell r="J93" t="str">
            <v>да</v>
          </cell>
          <cell r="K93">
            <v>5</v>
          </cell>
          <cell r="L93">
            <v>-945</v>
          </cell>
          <cell r="M93">
            <v>18</v>
          </cell>
          <cell r="N93">
            <v>0</v>
          </cell>
          <cell r="O93">
            <v>1831</v>
          </cell>
          <cell r="P93">
            <v>329.58</v>
          </cell>
          <cell r="Q93">
            <v>1281</v>
          </cell>
          <cell r="R93">
            <v>365</v>
          </cell>
          <cell r="S93">
            <v>0</v>
          </cell>
          <cell r="T93">
            <v>1831</v>
          </cell>
          <cell r="U93">
            <v>1831</v>
          </cell>
          <cell r="V93">
            <v>1831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1831</v>
          </cell>
          <cell r="AC93">
            <v>1831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1831</v>
          </cell>
          <cell r="AV93">
            <v>107</v>
          </cell>
          <cell r="AW93">
            <v>0</v>
          </cell>
          <cell r="AX93">
            <v>0</v>
          </cell>
          <cell r="AY93">
            <v>107</v>
          </cell>
          <cell r="AZ93">
            <v>107</v>
          </cell>
          <cell r="BA93">
            <v>0</v>
          </cell>
          <cell r="BB93">
            <v>0</v>
          </cell>
          <cell r="BC93">
            <v>1724</v>
          </cell>
          <cell r="BD93">
            <v>0</v>
          </cell>
          <cell r="BE93">
            <v>1831</v>
          </cell>
          <cell r="BF93">
            <v>107</v>
          </cell>
          <cell r="BG93">
            <v>5.8438012015292191</v>
          </cell>
          <cell r="BH93">
            <v>1831</v>
          </cell>
          <cell r="BI93">
            <v>0</v>
          </cell>
          <cell r="BJ93">
            <v>0</v>
          </cell>
          <cell r="BL93">
            <v>0</v>
          </cell>
          <cell r="BM93">
            <v>0</v>
          </cell>
          <cell r="BN93">
            <v>61.36</v>
          </cell>
          <cell r="BO93">
            <v>62</v>
          </cell>
          <cell r="BP93">
            <v>65</v>
          </cell>
          <cell r="BQ93">
            <v>62</v>
          </cell>
          <cell r="BR93">
            <v>1018</v>
          </cell>
          <cell r="BS93">
            <v>0</v>
          </cell>
          <cell r="BT93">
            <v>1144.3599999999999</v>
          </cell>
          <cell r="BU93">
            <v>124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-62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</row>
        <row r="94">
          <cell r="A94" t="str">
            <v>20</v>
          </cell>
          <cell r="B94" t="str">
            <v>Установка трансформаторов тока на ПС по требованию системного оператора</v>
          </cell>
          <cell r="C94">
            <v>2009</v>
          </cell>
          <cell r="D94">
            <v>2010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м</v>
          </cell>
          <cell r="J94" t="str">
            <v>да</v>
          </cell>
          <cell r="K94">
            <v>41</v>
          </cell>
          <cell r="L94">
            <v>2971</v>
          </cell>
          <cell r="M94">
            <v>3</v>
          </cell>
          <cell r="N94">
            <v>2</v>
          </cell>
          <cell r="O94">
            <v>1559</v>
          </cell>
          <cell r="P94">
            <v>39.96</v>
          </cell>
          <cell r="Q94">
            <v>750</v>
          </cell>
          <cell r="R94">
            <v>600</v>
          </cell>
          <cell r="S94">
            <v>0</v>
          </cell>
          <cell r="T94">
            <v>1559</v>
          </cell>
          <cell r="U94">
            <v>222</v>
          </cell>
          <cell r="V94">
            <v>222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222</v>
          </cell>
          <cell r="AC94">
            <v>222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222</v>
          </cell>
          <cell r="AV94">
            <v>222</v>
          </cell>
          <cell r="AW94">
            <v>0</v>
          </cell>
          <cell r="AX94">
            <v>0</v>
          </cell>
          <cell r="AY94">
            <v>222</v>
          </cell>
          <cell r="AZ94">
            <v>222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222</v>
          </cell>
          <cell r="BF94">
            <v>222</v>
          </cell>
          <cell r="BG94">
            <v>100</v>
          </cell>
          <cell r="BH94">
            <v>0</v>
          </cell>
          <cell r="BI94">
            <v>0</v>
          </cell>
          <cell r="BJ94" t="e">
            <v>#DIV/0!</v>
          </cell>
          <cell r="BL94">
            <v>0</v>
          </cell>
          <cell r="BM94">
            <v>0</v>
          </cell>
          <cell r="BN94">
            <v>123.9</v>
          </cell>
          <cell r="BO94">
            <v>124</v>
          </cell>
          <cell r="BP94">
            <v>138</v>
          </cell>
          <cell r="BQ94">
            <v>124</v>
          </cell>
          <cell r="BR94">
            <v>0</v>
          </cell>
          <cell r="BS94">
            <v>0</v>
          </cell>
          <cell r="BT94">
            <v>261.89999999999998</v>
          </cell>
          <cell r="BU94">
            <v>248</v>
          </cell>
          <cell r="BW94">
            <v>0</v>
          </cell>
          <cell r="BX94">
            <v>0</v>
          </cell>
          <cell r="BY94">
            <v>0</v>
          </cell>
          <cell r="CA94">
            <v>0</v>
          </cell>
          <cell r="CB94">
            <v>124</v>
          </cell>
          <cell r="CC94">
            <v>0</v>
          </cell>
          <cell r="CI94">
            <v>0</v>
          </cell>
        </row>
        <row r="95">
          <cell r="A95" t="str">
            <v>21</v>
          </cell>
          <cell r="B95" t="str">
            <v>Программа по управлению реактивной мощностью</v>
          </cell>
          <cell r="C95">
            <v>2008</v>
          </cell>
          <cell r="D95">
            <v>2009</v>
          </cell>
          <cell r="E95">
            <v>1.0900000000000001</v>
          </cell>
          <cell r="F95">
            <v>0</v>
          </cell>
          <cell r="G95">
            <v>0</v>
          </cell>
          <cell r="H95">
            <v>0</v>
          </cell>
          <cell r="I95" t="str">
            <v>м</v>
          </cell>
          <cell r="J95" t="str">
            <v>да</v>
          </cell>
          <cell r="K95">
            <v>0</v>
          </cell>
          <cell r="L95">
            <v>844</v>
          </cell>
          <cell r="M95">
            <v>8</v>
          </cell>
          <cell r="N95">
            <v>1.28</v>
          </cell>
          <cell r="O95">
            <v>2871</v>
          </cell>
          <cell r="P95">
            <v>0</v>
          </cell>
          <cell r="Q95">
            <v>868</v>
          </cell>
          <cell r="R95">
            <v>2003</v>
          </cell>
          <cell r="S95">
            <v>2871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e">
            <v>#DIV/0!</v>
          </cell>
          <cell r="BH95">
            <v>471</v>
          </cell>
          <cell r="BI95">
            <v>471</v>
          </cell>
          <cell r="BJ95">
            <v>100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95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</row>
        <row r="96">
          <cell r="B96" t="str">
            <v xml:space="preserve">                Уровень входящего напряжения СН1</v>
          </cell>
          <cell r="F96">
            <v>0</v>
          </cell>
          <cell r="G96">
            <v>0</v>
          </cell>
          <cell r="H96">
            <v>0</v>
          </cell>
          <cell r="K96">
            <v>0</v>
          </cell>
          <cell r="L96">
            <v>-5364</v>
          </cell>
          <cell r="M96">
            <v>37</v>
          </cell>
          <cell r="N96">
            <v>18</v>
          </cell>
          <cell r="O96">
            <v>17078</v>
          </cell>
          <cell r="P96">
            <v>502.73999999999995</v>
          </cell>
          <cell r="Q96">
            <v>9249</v>
          </cell>
          <cell r="R96">
            <v>6259</v>
          </cell>
          <cell r="S96">
            <v>4996</v>
          </cell>
          <cell r="T96">
            <v>12082</v>
          </cell>
          <cell r="U96">
            <v>2793</v>
          </cell>
          <cell r="V96">
            <v>2793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2793</v>
          </cell>
          <cell r="AC96">
            <v>2793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2793</v>
          </cell>
          <cell r="AV96">
            <v>347</v>
          </cell>
          <cell r="AW96">
            <v>0</v>
          </cell>
          <cell r="AX96">
            <v>0</v>
          </cell>
          <cell r="AY96">
            <v>347</v>
          </cell>
          <cell r="AZ96">
            <v>347</v>
          </cell>
          <cell r="BA96">
            <v>0</v>
          </cell>
          <cell r="BB96">
            <v>0</v>
          </cell>
          <cell r="BC96">
            <v>2446</v>
          </cell>
          <cell r="BD96">
            <v>0</v>
          </cell>
          <cell r="BE96">
            <v>2793</v>
          </cell>
          <cell r="BF96">
            <v>347</v>
          </cell>
          <cell r="BH96">
            <v>4996</v>
          </cell>
          <cell r="BI96">
            <v>4996</v>
          </cell>
          <cell r="BL96">
            <v>0</v>
          </cell>
          <cell r="BM96">
            <v>0</v>
          </cell>
          <cell r="BN96">
            <v>192.34</v>
          </cell>
          <cell r="BO96">
            <v>193</v>
          </cell>
          <cell r="BP96">
            <v>218</v>
          </cell>
          <cell r="BQ96">
            <v>193</v>
          </cell>
          <cell r="BR96">
            <v>2886</v>
          </cell>
          <cell r="BS96">
            <v>0</v>
          </cell>
          <cell r="BT96">
            <v>3296.34</v>
          </cell>
          <cell r="BU96">
            <v>386</v>
          </cell>
          <cell r="BW96">
            <v>0</v>
          </cell>
          <cell r="BX96">
            <v>0</v>
          </cell>
          <cell r="BY96" t="e">
            <v>#DIV/0!</v>
          </cell>
          <cell r="BZ96">
            <v>457</v>
          </cell>
          <cell r="CA96">
            <v>0</v>
          </cell>
          <cell r="CB96">
            <v>98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A97" t="str">
            <v>22</v>
          </cell>
          <cell r="B97" t="str">
            <v xml:space="preserve">ПС 35/10 кВ "Анненская" 
Замена ОД, КЗ-35 кВ на вакуумные выключатели с комплектом устройств РЗА                </v>
          </cell>
          <cell r="C97">
            <v>2009</v>
          </cell>
          <cell r="D97">
            <v>2010</v>
          </cell>
          <cell r="E97">
            <v>0</v>
          </cell>
          <cell r="F97">
            <v>2</v>
          </cell>
          <cell r="G97">
            <v>0</v>
          </cell>
          <cell r="H97" t="str">
            <v>шт.</v>
          </cell>
          <cell r="I97" t="str">
            <v>м</v>
          </cell>
          <cell r="J97" t="str">
            <v>да</v>
          </cell>
          <cell r="K97">
            <v>5</v>
          </cell>
          <cell r="L97">
            <v>-1931</v>
          </cell>
          <cell r="M97">
            <v>18</v>
          </cell>
          <cell r="N97">
            <v>0</v>
          </cell>
          <cell r="O97">
            <v>2803</v>
          </cell>
          <cell r="P97">
            <v>30.779999999999998</v>
          </cell>
          <cell r="Q97">
            <v>1363</v>
          </cell>
          <cell r="R97">
            <v>1134</v>
          </cell>
          <cell r="S97">
            <v>0</v>
          </cell>
          <cell r="T97">
            <v>2803</v>
          </cell>
          <cell r="U97">
            <v>171</v>
          </cell>
          <cell r="V97">
            <v>171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171</v>
          </cell>
          <cell r="AC97">
            <v>171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171</v>
          </cell>
          <cell r="AV97">
            <v>171</v>
          </cell>
          <cell r="AW97">
            <v>0</v>
          </cell>
          <cell r="AX97">
            <v>0</v>
          </cell>
          <cell r="AY97">
            <v>171</v>
          </cell>
          <cell r="AZ97">
            <v>171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171</v>
          </cell>
          <cell r="BF97">
            <v>171</v>
          </cell>
          <cell r="BG97">
            <v>100</v>
          </cell>
          <cell r="BH97">
            <v>0</v>
          </cell>
          <cell r="BI97">
            <v>0</v>
          </cell>
          <cell r="BJ97" t="e">
            <v>#DIV/0!</v>
          </cell>
          <cell r="BL97">
            <v>0</v>
          </cell>
          <cell r="BM97">
            <v>0</v>
          </cell>
          <cell r="BN97">
            <v>94.4</v>
          </cell>
          <cell r="BO97">
            <v>95</v>
          </cell>
          <cell r="BP97">
            <v>108</v>
          </cell>
          <cell r="BQ97">
            <v>95</v>
          </cell>
          <cell r="BR97">
            <v>0</v>
          </cell>
          <cell r="BS97">
            <v>0</v>
          </cell>
          <cell r="BT97">
            <v>202.4</v>
          </cell>
          <cell r="BU97">
            <v>190</v>
          </cell>
          <cell r="BW97">
            <v>0</v>
          </cell>
          <cell r="BX97">
            <v>0</v>
          </cell>
          <cell r="BY97" t="e">
            <v>#DIV/0!</v>
          </cell>
          <cell r="BZ97">
            <v>457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</row>
        <row r="98">
          <cell r="A98" t="str">
            <v>23</v>
          </cell>
          <cell r="B98" t="str">
            <v>ПС 35/6 кВ "Прогресс" 
Замена МВ-6кВ на вакуумные с комплектом РЗА</v>
          </cell>
          <cell r="C98">
            <v>2009</v>
          </cell>
          <cell r="D98">
            <v>2010</v>
          </cell>
          <cell r="E98">
            <v>0</v>
          </cell>
          <cell r="F98">
            <v>9</v>
          </cell>
          <cell r="G98">
            <v>0</v>
          </cell>
          <cell r="H98" t="str">
            <v>шт.</v>
          </cell>
          <cell r="I98" t="str">
            <v>м</v>
          </cell>
          <cell r="J98" t="str">
            <v>да</v>
          </cell>
          <cell r="K98">
            <v>12</v>
          </cell>
          <cell r="L98">
            <v>-3630</v>
          </cell>
          <cell r="M98">
            <v>10</v>
          </cell>
          <cell r="N98">
            <v>0</v>
          </cell>
          <cell r="O98">
            <v>9279</v>
          </cell>
          <cell r="P98">
            <v>471.96</v>
          </cell>
          <cell r="Q98">
            <v>6211</v>
          </cell>
          <cell r="R98">
            <v>1961</v>
          </cell>
          <cell r="S98">
            <v>0</v>
          </cell>
          <cell r="T98">
            <v>9279</v>
          </cell>
          <cell r="U98">
            <v>2622</v>
          </cell>
          <cell r="V98">
            <v>2622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2622</v>
          </cell>
          <cell r="AC98">
            <v>2622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2622</v>
          </cell>
          <cell r="AV98">
            <v>176</v>
          </cell>
          <cell r="AW98">
            <v>0</v>
          </cell>
          <cell r="AX98">
            <v>0</v>
          </cell>
          <cell r="AY98">
            <v>176</v>
          </cell>
          <cell r="AZ98">
            <v>176</v>
          </cell>
          <cell r="BA98">
            <v>0</v>
          </cell>
          <cell r="BB98">
            <v>0</v>
          </cell>
          <cell r="BC98">
            <v>2446</v>
          </cell>
          <cell r="BD98">
            <v>0</v>
          </cell>
          <cell r="BE98">
            <v>2622</v>
          </cell>
          <cell r="BF98">
            <v>176</v>
          </cell>
          <cell r="BG98">
            <v>6.7124332570556833</v>
          </cell>
          <cell r="BH98">
            <v>0</v>
          </cell>
          <cell r="BI98">
            <v>0</v>
          </cell>
          <cell r="BJ98" t="e">
            <v>#DIV/0!</v>
          </cell>
          <cell r="BL98">
            <v>0</v>
          </cell>
          <cell r="BM98">
            <v>0</v>
          </cell>
          <cell r="BN98">
            <v>97.94</v>
          </cell>
          <cell r="BO98">
            <v>98</v>
          </cell>
          <cell r="BP98">
            <v>110</v>
          </cell>
          <cell r="BQ98">
            <v>98</v>
          </cell>
          <cell r="BR98">
            <v>2886</v>
          </cell>
          <cell r="BS98">
            <v>0</v>
          </cell>
          <cell r="BT98">
            <v>3093.94</v>
          </cell>
          <cell r="BU98">
            <v>196</v>
          </cell>
          <cell r="BW98">
            <v>0</v>
          </cell>
          <cell r="BX98">
            <v>0</v>
          </cell>
          <cell r="BY98" t="e">
            <v>#DIV/0!</v>
          </cell>
          <cell r="CI98">
            <v>0</v>
          </cell>
        </row>
        <row r="99">
          <cell r="A99" t="str">
            <v>24</v>
          </cell>
          <cell r="B99" t="str">
            <v>ПС-35/6 кВ КИМ  реконструкция ОРУ 35 кВ</v>
          </cell>
          <cell r="C99">
            <v>2008</v>
          </cell>
          <cell r="D99">
            <v>2009</v>
          </cell>
          <cell r="E99" t="str">
            <v>01.09.</v>
          </cell>
          <cell r="F99">
            <v>0</v>
          </cell>
          <cell r="G99">
            <v>0</v>
          </cell>
          <cell r="H99">
            <v>0</v>
          </cell>
          <cell r="I99" t="str">
            <v>м</v>
          </cell>
          <cell r="J99" t="str">
            <v>да</v>
          </cell>
          <cell r="K99">
            <v>14</v>
          </cell>
          <cell r="L99">
            <v>197</v>
          </cell>
          <cell r="M99">
            <v>9</v>
          </cell>
          <cell r="N99">
            <v>18</v>
          </cell>
          <cell r="O99">
            <v>4996</v>
          </cell>
          <cell r="P99">
            <v>0</v>
          </cell>
          <cell r="Q99">
            <v>1675</v>
          </cell>
          <cell r="R99">
            <v>3164</v>
          </cell>
          <cell r="S99">
            <v>4996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e">
            <v>#DIV/0!</v>
          </cell>
          <cell r="BH99">
            <v>4996</v>
          </cell>
          <cell r="BI99">
            <v>4996</v>
          </cell>
          <cell r="BJ99">
            <v>100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98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</row>
        <row r="100">
          <cell r="B100" t="str">
            <v xml:space="preserve">                Уровень входящего напряжения СН1</v>
          </cell>
          <cell r="F100">
            <v>1.486</v>
          </cell>
          <cell r="G100">
            <v>1.8859999999999999</v>
          </cell>
          <cell r="H100" t="str">
            <v>МВА</v>
          </cell>
          <cell r="K100">
            <v>19.73</v>
          </cell>
          <cell r="L100">
            <v>-1173</v>
          </cell>
          <cell r="M100">
            <v>6</v>
          </cell>
          <cell r="N100">
            <v>0.85</v>
          </cell>
          <cell r="O100">
            <v>6253</v>
          </cell>
          <cell r="P100">
            <v>1125.54</v>
          </cell>
          <cell r="Q100">
            <v>5567</v>
          </cell>
          <cell r="R100">
            <v>604</v>
          </cell>
          <cell r="S100">
            <v>0</v>
          </cell>
          <cell r="T100">
            <v>6253</v>
          </cell>
          <cell r="U100">
            <v>6253</v>
          </cell>
          <cell r="V100">
            <v>6253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6253</v>
          </cell>
          <cell r="AC100">
            <v>6253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6253</v>
          </cell>
          <cell r="AV100">
            <v>3216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6253</v>
          </cell>
          <cell r="BD100">
            <v>3216</v>
          </cell>
          <cell r="BE100">
            <v>6253</v>
          </cell>
          <cell r="BF100">
            <v>3216</v>
          </cell>
          <cell r="BG100">
            <v>51.43131296977451</v>
          </cell>
          <cell r="BH100">
            <v>6253</v>
          </cell>
          <cell r="BI100">
            <v>3216</v>
          </cell>
          <cell r="BJ100">
            <v>51.43131296977451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7379</v>
          </cell>
          <cell r="BS100">
            <v>2801</v>
          </cell>
          <cell r="BT100">
            <v>7379</v>
          </cell>
          <cell r="BU100">
            <v>2801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</row>
        <row r="101">
          <cell r="A101">
            <v>25</v>
          </cell>
          <cell r="B101" t="str">
            <v>Реконструкция КТП -10/0.4 кВ по Тамбовской области</v>
          </cell>
          <cell r="C101">
            <v>2009</v>
          </cell>
          <cell r="D101">
            <v>2009</v>
          </cell>
          <cell r="E101">
            <v>12.09</v>
          </cell>
          <cell r="F101">
            <v>1.486</v>
          </cell>
          <cell r="G101">
            <v>1.8859999999999999</v>
          </cell>
          <cell r="H101" t="str">
            <v>МВА</v>
          </cell>
          <cell r="I101" t="str">
            <v>м</v>
          </cell>
          <cell r="J101" t="str">
            <v>да</v>
          </cell>
          <cell r="K101">
            <v>19.73</v>
          </cell>
          <cell r="L101">
            <v>-1173</v>
          </cell>
          <cell r="M101">
            <v>6</v>
          </cell>
          <cell r="N101">
            <v>0.85</v>
          </cell>
          <cell r="O101">
            <v>6253</v>
          </cell>
          <cell r="P101">
            <v>1125.54</v>
          </cell>
          <cell r="Q101">
            <v>5567</v>
          </cell>
          <cell r="R101">
            <v>604</v>
          </cell>
          <cell r="S101">
            <v>0</v>
          </cell>
          <cell r="T101">
            <v>6253</v>
          </cell>
          <cell r="U101">
            <v>6253</v>
          </cell>
          <cell r="V101">
            <v>6253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6253</v>
          </cell>
          <cell r="AC101">
            <v>6253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6253</v>
          </cell>
          <cell r="AV101">
            <v>3216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6253</v>
          </cell>
          <cell r="BD101">
            <v>3216</v>
          </cell>
          <cell r="BE101">
            <v>6253</v>
          </cell>
          <cell r="BF101">
            <v>3216</v>
          </cell>
          <cell r="BG101">
            <v>51.43131296977451</v>
          </cell>
          <cell r="BH101">
            <v>6253</v>
          </cell>
          <cell r="BI101">
            <v>3216</v>
          </cell>
          <cell r="BJ101">
            <v>51.43131296977451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7379</v>
          </cell>
          <cell r="BS101">
            <v>2801</v>
          </cell>
          <cell r="BT101">
            <v>7379</v>
          </cell>
          <cell r="BU101">
            <v>2801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</row>
        <row r="102">
          <cell r="A102" t="str">
            <v>1</v>
          </cell>
          <cell r="B102" t="str">
            <v>Реконструкция КТП-10/0,4 кВ Инжавинского района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</row>
        <row r="103">
          <cell r="A103" t="str">
            <v>2</v>
          </cell>
          <cell r="B103" t="str">
            <v>Реконструкция КТП-10/0,4 кВ Мичуринского района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</row>
        <row r="104">
          <cell r="A104" t="str">
            <v>3</v>
          </cell>
          <cell r="B104" t="str">
            <v>Реконструкция КТП-10/0,4 кВ в п. Хомутляй Тамбовского района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</row>
        <row r="105">
          <cell r="A105" t="str">
            <v>4</v>
          </cell>
          <cell r="B105" t="str">
            <v>Реконструкция КТП-0,4 кВ в с. Голдым Тамбовского района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</row>
        <row r="106">
          <cell r="A106" t="str">
            <v>5</v>
          </cell>
          <cell r="B106" t="str">
            <v>Реконструкция  КТП-10/0,4 кВ в с. Тулиновка Тамбовского района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</row>
        <row r="107">
          <cell r="A107" t="str">
            <v>6</v>
          </cell>
          <cell r="B107" t="str">
            <v>Реконструкция  КТП-10/0,4 кВ в с. Пески Сосновского района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</row>
        <row r="108">
          <cell r="A108" t="str">
            <v>4.1.1.1.2</v>
          </cell>
          <cell r="B108" t="str">
            <v>Технологическое присоединение потребителей</v>
          </cell>
          <cell r="E108">
            <v>0</v>
          </cell>
          <cell r="F108" t="str">
            <v>1.833/10</v>
          </cell>
          <cell r="G108" t="str">
            <v>6.962/10.413</v>
          </cell>
          <cell r="H108" t="str">
            <v>км/МВА</v>
          </cell>
          <cell r="K108">
            <v>0</v>
          </cell>
          <cell r="L108">
            <v>10428</v>
          </cell>
          <cell r="M108">
            <v>0</v>
          </cell>
          <cell r="N108">
            <v>0</v>
          </cell>
          <cell r="O108">
            <v>23936</v>
          </cell>
          <cell r="P108">
            <v>4056.4799999999996</v>
          </cell>
          <cell r="Q108">
            <v>17804</v>
          </cell>
          <cell r="R108">
            <v>4178</v>
          </cell>
          <cell r="S108">
            <v>1400</v>
          </cell>
          <cell r="T108">
            <v>22536</v>
          </cell>
          <cell r="U108">
            <v>22536</v>
          </cell>
          <cell r="V108">
            <v>19496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19496</v>
          </cell>
          <cell r="AC108">
            <v>19496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3040</v>
          </cell>
          <cell r="AU108">
            <v>22536</v>
          </cell>
          <cell r="AV108">
            <v>29466</v>
          </cell>
          <cell r="AW108">
            <v>3040</v>
          </cell>
          <cell r="AX108">
            <v>3040</v>
          </cell>
          <cell r="AY108">
            <v>19496</v>
          </cell>
          <cell r="AZ108">
            <v>19496</v>
          </cell>
          <cell r="BA108">
            <v>0</v>
          </cell>
          <cell r="BB108">
            <v>911</v>
          </cell>
          <cell r="BC108">
            <v>0</v>
          </cell>
          <cell r="BD108">
            <v>6019</v>
          </cell>
          <cell r="BE108">
            <v>22536</v>
          </cell>
          <cell r="BF108">
            <v>29466</v>
          </cell>
          <cell r="BG108">
            <v>130.75079872204475</v>
          </cell>
          <cell r="BH108">
            <v>23866</v>
          </cell>
          <cell r="BI108">
            <v>30396</v>
          </cell>
          <cell r="BJ108">
            <v>127.3610994720523</v>
          </cell>
          <cell r="BL108">
            <v>708.02</v>
          </cell>
          <cell r="BM108">
            <v>7552</v>
          </cell>
          <cell r="BN108">
            <v>19204.499999999996</v>
          </cell>
          <cell r="BO108">
            <v>13356</v>
          </cell>
          <cell r="BP108">
            <v>5334</v>
          </cell>
          <cell r="BQ108">
            <v>5776</v>
          </cell>
          <cell r="BR108">
            <v>3307</v>
          </cell>
          <cell r="BS108">
            <v>4247</v>
          </cell>
          <cell r="BT108">
            <v>28553.52</v>
          </cell>
          <cell r="BU108">
            <v>30931</v>
          </cell>
          <cell r="BW108">
            <v>0</v>
          </cell>
          <cell r="BX108">
            <v>-7933</v>
          </cell>
          <cell r="BY108">
            <v>0</v>
          </cell>
          <cell r="BZ108">
            <v>-5610</v>
          </cell>
          <cell r="CA108">
            <v>0</v>
          </cell>
          <cell r="CB108">
            <v>0</v>
          </cell>
          <cell r="CC108">
            <v>0</v>
          </cell>
          <cell r="CD108">
            <v>-4702</v>
          </cell>
          <cell r="CE108">
            <v>0</v>
          </cell>
          <cell r="CF108">
            <v>1289</v>
          </cell>
          <cell r="CG108">
            <v>0</v>
          </cell>
          <cell r="CH108">
            <v>1289</v>
          </cell>
          <cell r="CI108">
            <v>0</v>
          </cell>
          <cell r="CJ108">
            <v>1289</v>
          </cell>
        </row>
        <row r="109">
          <cell r="A109" t="str">
            <v>26</v>
          </cell>
          <cell r="B109" t="str">
            <v>Реконструкция КЛ-0,4 кВ (тех.присоединение)</v>
          </cell>
          <cell r="C109">
            <v>2009</v>
          </cell>
          <cell r="D109">
            <v>2009</v>
          </cell>
          <cell r="E109">
            <v>2009</v>
          </cell>
          <cell r="G109">
            <v>1.1200000000000001</v>
          </cell>
          <cell r="H109" t="str">
            <v>км</v>
          </cell>
          <cell r="I109" t="str">
            <v>м</v>
          </cell>
          <cell r="J109" t="str">
            <v>да</v>
          </cell>
          <cell r="AV109">
            <v>758</v>
          </cell>
          <cell r="BD109">
            <v>758</v>
          </cell>
          <cell r="BF109">
            <v>758</v>
          </cell>
          <cell r="BG109" t="e">
            <v>#DIV/0!</v>
          </cell>
          <cell r="BI109">
            <v>758</v>
          </cell>
          <cell r="BJ109" t="e">
            <v>#DIV/0!</v>
          </cell>
          <cell r="BS109">
            <v>894</v>
          </cell>
          <cell r="BU109">
            <v>894</v>
          </cell>
          <cell r="CH109">
            <v>0</v>
          </cell>
          <cell r="CJ109">
            <v>0</v>
          </cell>
        </row>
        <row r="110">
          <cell r="A110" t="str">
            <v>27</v>
          </cell>
          <cell r="B110" t="str">
            <v>Строительство ВЛ-10 кВ (тех.присоединение)</v>
          </cell>
          <cell r="C110">
            <v>2009</v>
          </cell>
          <cell r="D110">
            <v>2009</v>
          </cell>
          <cell r="E110">
            <v>2009</v>
          </cell>
          <cell r="G110">
            <v>0.35699999999999998</v>
          </cell>
          <cell r="H110" t="str">
            <v>км</v>
          </cell>
          <cell r="I110" t="str">
            <v>м</v>
          </cell>
          <cell r="J110" t="str">
            <v>да</v>
          </cell>
          <cell r="AV110">
            <v>707</v>
          </cell>
          <cell r="BB110">
            <v>0</v>
          </cell>
          <cell r="BD110">
            <v>707</v>
          </cell>
          <cell r="BF110">
            <v>707</v>
          </cell>
          <cell r="BG110" t="e">
            <v>#DIV/0!</v>
          </cell>
          <cell r="BI110">
            <v>707</v>
          </cell>
          <cell r="BJ110" t="e">
            <v>#DIV/0!</v>
          </cell>
          <cell r="BQ110">
            <v>290</v>
          </cell>
          <cell r="BS110">
            <v>544</v>
          </cell>
          <cell r="BU110">
            <v>834</v>
          </cell>
          <cell r="CB110">
            <v>0</v>
          </cell>
          <cell r="CD110">
            <v>-290</v>
          </cell>
          <cell r="CF110">
            <v>425</v>
          </cell>
          <cell r="CH110">
            <v>425</v>
          </cell>
          <cell r="CJ110">
            <v>425</v>
          </cell>
        </row>
        <row r="111">
          <cell r="A111" t="str">
            <v>28</v>
          </cell>
          <cell r="B111" t="str">
            <v>Строительство ВЛ-0,4 кВ (тех.присоединение)</v>
          </cell>
          <cell r="C111">
            <v>2009</v>
          </cell>
          <cell r="D111">
            <v>2009</v>
          </cell>
          <cell r="E111">
            <v>2009</v>
          </cell>
          <cell r="G111">
            <v>0.97499999999999998</v>
          </cell>
          <cell r="H111" t="str">
            <v>км</v>
          </cell>
          <cell r="I111" t="str">
            <v>м</v>
          </cell>
          <cell r="J111" t="str">
            <v>да</v>
          </cell>
          <cell r="AV111">
            <v>1252</v>
          </cell>
          <cell r="BB111">
            <v>0</v>
          </cell>
          <cell r="BD111">
            <v>1252</v>
          </cell>
          <cell r="BF111">
            <v>1252</v>
          </cell>
          <cell r="BG111" t="e">
            <v>#DIV/0!</v>
          </cell>
          <cell r="BI111">
            <v>911</v>
          </cell>
          <cell r="BJ111" t="e">
            <v>#DIV/0!</v>
          </cell>
          <cell r="BQ111">
            <v>426</v>
          </cell>
          <cell r="BS111">
            <v>290</v>
          </cell>
          <cell r="BU111">
            <v>716</v>
          </cell>
          <cell r="CB111">
            <v>0</v>
          </cell>
          <cell r="CD111">
            <v>-426</v>
          </cell>
          <cell r="CF111">
            <v>242</v>
          </cell>
          <cell r="CH111">
            <v>242</v>
          </cell>
          <cell r="CJ111">
            <v>242</v>
          </cell>
        </row>
        <row r="112">
          <cell r="A112" t="str">
            <v>29</v>
          </cell>
          <cell r="B112" t="str">
            <v>Строительство КЛ-0,4 кВ (тех.присоединение)</v>
          </cell>
          <cell r="C112">
            <v>2009</v>
          </cell>
          <cell r="D112">
            <v>2009</v>
          </cell>
          <cell r="E112">
            <v>2009</v>
          </cell>
          <cell r="G112">
            <v>0.56000000000000005</v>
          </cell>
          <cell r="H112" t="str">
            <v>км</v>
          </cell>
          <cell r="I112" t="str">
            <v>м</v>
          </cell>
          <cell r="J112" t="str">
            <v>да</v>
          </cell>
          <cell r="AV112">
            <v>432</v>
          </cell>
          <cell r="BB112">
            <v>0</v>
          </cell>
          <cell r="BD112">
            <v>432</v>
          </cell>
          <cell r="BF112">
            <v>432</v>
          </cell>
          <cell r="BG112" t="e">
            <v>#DIV/0!</v>
          </cell>
          <cell r="BI112">
            <v>432</v>
          </cell>
          <cell r="BJ112" t="e">
            <v>#DIV/0!</v>
          </cell>
          <cell r="BQ112">
            <v>419</v>
          </cell>
          <cell r="BS112">
            <v>94</v>
          </cell>
          <cell r="BU112">
            <v>513</v>
          </cell>
          <cell r="CB112">
            <v>0</v>
          </cell>
          <cell r="CD112">
            <v>-419</v>
          </cell>
          <cell r="CF112">
            <v>0</v>
          </cell>
          <cell r="CH112">
            <v>0</v>
          </cell>
          <cell r="CJ112">
            <v>0</v>
          </cell>
        </row>
        <row r="113">
          <cell r="A113" t="str">
            <v>30</v>
          </cell>
          <cell r="B113" t="str">
            <v>Строительство КТП-10/0,4 кВ (тех.присоединение)</v>
          </cell>
          <cell r="C113">
            <v>2009</v>
          </cell>
          <cell r="D113">
            <v>2009</v>
          </cell>
          <cell r="E113">
            <v>2009</v>
          </cell>
          <cell r="G113">
            <v>0.41299999999999998</v>
          </cell>
          <cell r="H113" t="str">
            <v>МВА</v>
          </cell>
          <cell r="I113" t="str">
            <v>м</v>
          </cell>
          <cell r="J113" t="str">
            <v>да</v>
          </cell>
          <cell r="AV113">
            <v>936</v>
          </cell>
          <cell r="BB113">
            <v>0</v>
          </cell>
          <cell r="BD113">
            <v>936</v>
          </cell>
          <cell r="BF113">
            <v>936</v>
          </cell>
          <cell r="BG113" t="e">
            <v>#DIV/0!</v>
          </cell>
          <cell r="BI113">
            <v>936</v>
          </cell>
          <cell r="BJ113" t="e">
            <v>#DIV/0!</v>
          </cell>
          <cell r="BS113">
            <v>1104</v>
          </cell>
          <cell r="BU113">
            <v>1104</v>
          </cell>
          <cell r="CD113">
            <v>0</v>
          </cell>
          <cell r="CF113">
            <v>402</v>
          </cell>
          <cell r="CH113">
            <v>402</v>
          </cell>
          <cell r="CJ113">
            <v>402</v>
          </cell>
        </row>
        <row r="114">
          <cell r="A114" t="str">
            <v>31</v>
          </cell>
          <cell r="B114" t="str">
            <v>ПС-110 кВ № 5 г. Тамбов 
Установка линейных ячеек с вакуумным выключателем</v>
          </cell>
          <cell r="C114">
            <v>2009</v>
          </cell>
          <cell r="D114">
            <v>2009</v>
          </cell>
          <cell r="E114">
            <v>4.09</v>
          </cell>
          <cell r="F114">
            <v>2</v>
          </cell>
          <cell r="G114">
            <v>0</v>
          </cell>
          <cell r="H114" t="str">
            <v>шт</v>
          </cell>
          <cell r="I114" t="str">
            <v>м</v>
          </cell>
          <cell r="J114" t="str">
            <v>да</v>
          </cell>
          <cell r="K114">
            <v>48.63</v>
          </cell>
          <cell r="L114">
            <v>2797</v>
          </cell>
          <cell r="M114">
            <v>3</v>
          </cell>
          <cell r="N114">
            <v>2.38</v>
          </cell>
          <cell r="O114">
            <v>1985</v>
          </cell>
          <cell r="P114">
            <v>357.3</v>
          </cell>
          <cell r="Q114">
            <v>1319</v>
          </cell>
          <cell r="R114">
            <v>132</v>
          </cell>
          <cell r="S114">
            <v>0</v>
          </cell>
          <cell r="T114">
            <v>1985</v>
          </cell>
          <cell r="U114">
            <v>1985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1985</v>
          </cell>
          <cell r="AU114">
            <v>1985</v>
          </cell>
          <cell r="AV114">
            <v>1985</v>
          </cell>
          <cell r="AW114">
            <v>1985</v>
          </cell>
          <cell r="AX114">
            <v>1985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1985</v>
          </cell>
          <cell r="BF114">
            <v>1985</v>
          </cell>
          <cell r="BG114">
            <v>100</v>
          </cell>
          <cell r="BH114">
            <v>1985</v>
          </cell>
          <cell r="BI114">
            <v>1985</v>
          </cell>
          <cell r="BJ114">
            <v>100</v>
          </cell>
          <cell r="BL114">
            <v>534.54</v>
          </cell>
          <cell r="BM114">
            <v>534</v>
          </cell>
          <cell r="BN114">
            <v>581.74</v>
          </cell>
          <cell r="BO114">
            <v>582</v>
          </cell>
          <cell r="BP114">
            <v>0</v>
          </cell>
          <cell r="BQ114">
            <v>0</v>
          </cell>
          <cell r="BR114">
            <v>1225</v>
          </cell>
          <cell r="BS114">
            <v>0</v>
          </cell>
          <cell r="BT114">
            <v>2341.2799999999997</v>
          </cell>
          <cell r="BU114">
            <v>1116</v>
          </cell>
          <cell r="BW114">
            <v>0</v>
          </cell>
          <cell r="BX114">
            <v>0</v>
          </cell>
          <cell r="BY114">
            <v>0</v>
          </cell>
          <cell r="BZ114">
            <v>582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J114">
            <v>0</v>
          </cell>
        </row>
        <row r="115">
          <cell r="A115" t="str">
            <v>32</v>
          </cell>
          <cell r="B115" t="str">
            <v>Реконструкция ВЛ-10 кВ по Тамбовской области</v>
          </cell>
          <cell r="C115">
            <v>2009</v>
          </cell>
          <cell r="D115">
            <v>2009</v>
          </cell>
          <cell r="E115">
            <v>2009</v>
          </cell>
          <cell r="F115">
            <v>0.26300000000000001</v>
          </cell>
          <cell r="G115">
            <v>0.79800000000000004</v>
          </cell>
          <cell r="H115" t="str">
            <v>км</v>
          </cell>
          <cell r="I115" t="str">
            <v>м</v>
          </cell>
          <cell r="J115" t="str">
            <v>да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857</v>
          </cell>
          <cell r="P115">
            <v>98.64</v>
          </cell>
          <cell r="Q115">
            <v>0</v>
          </cell>
          <cell r="R115">
            <v>857</v>
          </cell>
          <cell r="S115">
            <v>309</v>
          </cell>
          <cell r="T115">
            <v>548</v>
          </cell>
          <cell r="U115">
            <v>548</v>
          </cell>
          <cell r="V115">
            <v>393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393</v>
          </cell>
          <cell r="AC115">
            <v>393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155</v>
          </cell>
          <cell r="AU115">
            <v>548</v>
          </cell>
          <cell r="AV115">
            <v>1145</v>
          </cell>
          <cell r="AW115">
            <v>155</v>
          </cell>
          <cell r="AX115">
            <v>155</v>
          </cell>
          <cell r="AY115">
            <v>393</v>
          </cell>
          <cell r="AZ115">
            <v>393</v>
          </cell>
          <cell r="BA115">
            <v>0</v>
          </cell>
          <cell r="BB115">
            <v>189</v>
          </cell>
          <cell r="BC115">
            <v>0</v>
          </cell>
          <cell r="BD115">
            <v>408</v>
          </cell>
          <cell r="BE115">
            <v>548</v>
          </cell>
          <cell r="BF115">
            <v>1145</v>
          </cell>
          <cell r="BG115">
            <v>208.94160583941607</v>
          </cell>
          <cell r="BH115">
            <v>776</v>
          </cell>
          <cell r="BI115">
            <v>1443</v>
          </cell>
          <cell r="BJ115">
            <v>185.95360824742269</v>
          </cell>
          <cell r="BL115">
            <v>125.1</v>
          </cell>
          <cell r="BM115">
            <v>465</v>
          </cell>
          <cell r="BN115">
            <v>513.29999999999995</v>
          </cell>
          <cell r="BO115">
            <v>804</v>
          </cell>
          <cell r="BP115">
            <v>500</v>
          </cell>
          <cell r="BQ115">
            <v>321</v>
          </cell>
          <cell r="BR115">
            <v>0</v>
          </cell>
          <cell r="BS115">
            <v>102</v>
          </cell>
          <cell r="BT115">
            <v>1138.4000000000001</v>
          </cell>
          <cell r="BU115">
            <v>1692</v>
          </cell>
          <cell r="BW115">
            <v>0</v>
          </cell>
          <cell r="BX115">
            <v>1192</v>
          </cell>
          <cell r="BY115">
            <v>0</v>
          </cell>
          <cell r="BZ115">
            <v>-9</v>
          </cell>
          <cell r="CA115">
            <v>0</v>
          </cell>
          <cell r="CB115">
            <v>0</v>
          </cell>
          <cell r="CC115">
            <v>0</v>
          </cell>
          <cell r="CD115">
            <v>-98</v>
          </cell>
          <cell r="CE115">
            <v>0</v>
          </cell>
          <cell r="CF115">
            <v>69</v>
          </cell>
          <cell r="CG115">
            <v>0</v>
          </cell>
          <cell r="CH115">
            <v>69</v>
          </cell>
          <cell r="CJ115">
            <v>69</v>
          </cell>
        </row>
        <row r="116">
          <cell r="A116" t="str">
            <v>33</v>
          </cell>
          <cell r="B116" t="str">
            <v>Реконструкция ВЛ-0,4 кВ по Тамбовской области</v>
          </cell>
          <cell r="C116">
            <v>2009</v>
          </cell>
          <cell r="D116">
            <v>2009</v>
          </cell>
          <cell r="E116">
            <v>2009</v>
          </cell>
          <cell r="F116">
            <v>1.57</v>
          </cell>
          <cell r="G116">
            <v>3.1520000000000001</v>
          </cell>
          <cell r="H116" t="str">
            <v>км</v>
          </cell>
          <cell r="I116" t="str">
            <v>м</v>
          </cell>
          <cell r="J116" t="str">
            <v>да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843</v>
          </cell>
          <cell r="P116">
            <v>151.73999999999998</v>
          </cell>
          <cell r="Q116">
            <v>0</v>
          </cell>
          <cell r="R116">
            <v>843</v>
          </cell>
          <cell r="S116">
            <v>0</v>
          </cell>
          <cell r="T116">
            <v>843</v>
          </cell>
          <cell r="U116">
            <v>843</v>
          </cell>
          <cell r="V116">
            <v>755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755</v>
          </cell>
          <cell r="AC116">
            <v>755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88</v>
          </cell>
          <cell r="AU116">
            <v>843</v>
          </cell>
          <cell r="AV116">
            <v>2648</v>
          </cell>
          <cell r="AW116">
            <v>88</v>
          </cell>
          <cell r="AX116">
            <v>88</v>
          </cell>
          <cell r="AY116">
            <v>755</v>
          </cell>
          <cell r="AZ116">
            <v>755</v>
          </cell>
          <cell r="BA116">
            <v>0</v>
          </cell>
          <cell r="BB116">
            <v>309</v>
          </cell>
          <cell r="BC116">
            <v>0</v>
          </cell>
          <cell r="BD116">
            <v>1496</v>
          </cell>
          <cell r="BE116">
            <v>843</v>
          </cell>
          <cell r="BF116">
            <v>2648</v>
          </cell>
          <cell r="BG116">
            <v>314.11625148279956</v>
          </cell>
          <cell r="BH116">
            <v>844</v>
          </cell>
          <cell r="BI116">
            <v>2520</v>
          </cell>
          <cell r="BJ116">
            <v>298.57819905213267</v>
          </cell>
          <cell r="BL116">
            <v>48.38</v>
          </cell>
          <cell r="BM116">
            <v>48</v>
          </cell>
          <cell r="BN116">
            <v>754.02</v>
          </cell>
          <cell r="BO116">
            <v>754</v>
          </cell>
          <cell r="BP116">
            <v>1663</v>
          </cell>
          <cell r="BQ116">
            <v>444</v>
          </cell>
          <cell r="BR116">
            <v>0</v>
          </cell>
          <cell r="BS116">
            <v>1219</v>
          </cell>
          <cell r="BT116">
            <v>2465.4</v>
          </cell>
          <cell r="BU116">
            <v>2465</v>
          </cell>
          <cell r="BW116">
            <v>0</v>
          </cell>
          <cell r="BX116">
            <v>-9125</v>
          </cell>
          <cell r="BY116">
            <v>0</v>
          </cell>
          <cell r="BZ116">
            <v>-6</v>
          </cell>
          <cell r="CA116">
            <v>0</v>
          </cell>
          <cell r="CB116">
            <v>0</v>
          </cell>
          <cell r="CC116">
            <v>0</v>
          </cell>
          <cell r="CD116">
            <v>-79</v>
          </cell>
          <cell r="CE116">
            <v>0</v>
          </cell>
          <cell r="CF116">
            <v>151</v>
          </cell>
          <cell r="CG116">
            <v>0</v>
          </cell>
          <cell r="CH116">
            <v>151</v>
          </cell>
          <cell r="CJ116">
            <v>151</v>
          </cell>
        </row>
        <row r="117">
          <cell r="A117" t="str">
            <v>34</v>
          </cell>
          <cell r="B117" t="str">
            <v>Реконструкция КТП-10/0.4 кВ по Тамбовской области</v>
          </cell>
          <cell r="C117">
            <v>2009</v>
          </cell>
          <cell r="D117">
            <v>2009</v>
          </cell>
          <cell r="E117">
            <v>2009</v>
          </cell>
          <cell r="F117">
            <v>0</v>
          </cell>
          <cell r="G117">
            <v>0</v>
          </cell>
          <cell r="H117" t="str">
            <v>МВА</v>
          </cell>
          <cell r="I117" t="str">
            <v>м</v>
          </cell>
          <cell r="J117" t="str">
            <v>да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14</v>
          </cell>
          <cell r="P117">
            <v>2.52</v>
          </cell>
          <cell r="Q117">
            <v>0</v>
          </cell>
          <cell r="R117">
            <v>14</v>
          </cell>
          <cell r="S117">
            <v>0</v>
          </cell>
          <cell r="T117">
            <v>14</v>
          </cell>
          <cell r="U117">
            <v>14</v>
          </cell>
          <cell r="V117">
            <v>14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14</v>
          </cell>
          <cell r="AC117">
            <v>14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14</v>
          </cell>
          <cell r="AV117">
            <v>328</v>
          </cell>
          <cell r="AW117">
            <v>0</v>
          </cell>
          <cell r="AX117">
            <v>0</v>
          </cell>
          <cell r="AY117">
            <v>14</v>
          </cell>
          <cell r="AZ117">
            <v>14</v>
          </cell>
          <cell r="BA117">
            <v>0</v>
          </cell>
          <cell r="BB117">
            <v>284</v>
          </cell>
          <cell r="BC117">
            <v>0</v>
          </cell>
          <cell r="BD117">
            <v>30</v>
          </cell>
          <cell r="BE117">
            <v>14</v>
          </cell>
          <cell r="BF117">
            <v>328</v>
          </cell>
          <cell r="BG117">
            <v>2342.8571428571427</v>
          </cell>
          <cell r="BH117">
            <v>14</v>
          </cell>
          <cell r="BI117">
            <v>328</v>
          </cell>
          <cell r="BJ117">
            <v>2342.8571428571427</v>
          </cell>
          <cell r="BL117">
            <v>0</v>
          </cell>
          <cell r="BM117">
            <v>0</v>
          </cell>
          <cell r="BN117">
            <v>16.52</v>
          </cell>
          <cell r="BO117">
            <v>17</v>
          </cell>
          <cell r="BP117">
            <v>0</v>
          </cell>
          <cell r="BQ117">
            <v>334</v>
          </cell>
          <cell r="BR117">
            <v>0</v>
          </cell>
          <cell r="BS117">
            <v>0</v>
          </cell>
          <cell r="BT117">
            <v>16.52</v>
          </cell>
          <cell r="BU117">
            <v>351</v>
          </cell>
          <cell r="BW117">
            <v>0</v>
          </cell>
          <cell r="BX117">
            <v>0</v>
          </cell>
          <cell r="BY117">
            <v>0</v>
          </cell>
          <cell r="CG117">
            <v>0</v>
          </cell>
          <cell r="CH117">
            <v>0</v>
          </cell>
          <cell r="CJ117">
            <v>0</v>
          </cell>
        </row>
        <row r="118">
          <cell r="A118" t="str">
            <v>35</v>
          </cell>
          <cell r="B118" t="str">
            <v xml:space="preserve">ПС-110 кВ "Новолядинская"               
  Замена силового трансформатора 6.3 МВА на 10 МВА. </v>
          </cell>
          <cell r="C118">
            <v>2009</v>
          </cell>
          <cell r="D118">
            <v>2009</v>
          </cell>
          <cell r="E118">
            <v>9.09</v>
          </cell>
          <cell r="F118">
            <v>10</v>
          </cell>
          <cell r="G118">
            <v>10</v>
          </cell>
          <cell r="H118" t="str">
            <v>МВА</v>
          </cell>
          <cell r="I118" t="str">
            <v>м</v>
          </cell>
          <cell r="J118" t="str">
            <v>да</v>
          </cell>
          <cell r="K118">
            <v>32</v>
          </cell>
          <cell r="L118">
            <v>8378</v>
          </cell>
          <cell r="M118">
            <v>4</v>
          </cell>
          <cell r="N118">
            <v>1.46</v>
          </cell>
          <cell r="O118">
            <v>18271</v>
          </cell>
          <cell r="P118">
            <v>3288.7799999999997</v>
          </cell>
          <cell r="Q118">
            <v>15107</v>
          </cell>
          <cell r="R118">
            <v>1982</v>
          </cell>
          <cell r="S118">
            <v>0</v>
          </cell>
          <cell r="T118">
            <v>18271</v>
          </cell>
          <cell r="U118">
            <v>18271</v>
          </cell>
          <cell r="V118">
            <v>18271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18271</v>
          </cell>
          <cell r="AC118">
            <v>18271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18271</v>
          </cell>
          <cell r="AV118">
            <v>18400</v>
          </cell>
          <cell r="AW118">
            <v>0</v>
          </cell>
          <cell r="AX118">
            <v>0</v>
          </cell>
          <cell r="AY118">
            <v>18271</v>
          </cell>
          <cell r="AZ118">
            <v>18271</v>
          </cell>
          <cell r="BA118">
            <v>0</v>
          </cell>
          <cell r="BB118">
            <v>129</v>
          </cell>
          <cell r="BC118">
            <v>0</v>
          </cell>
          <cell r="BD118">
            <v>0</v>
          </cell>
          <cell r="BE118">
            <v>18271</v>
          </cell>
          <cell r="BF118">
            <v>18400</v>
          </cell>
          <cell r="BG118">
            <v>100.70603688905916</v>
          </cell>
          <cell r="BH118">
            <v>18271</v>
          </cell>
          <cell r="BI118">
            <v>18400</v>
          </cell>
          <cell r="BJ118">
            <v>100.70603688905916</v>
          </cell>
          <cell r="BL118">
            <v>0</v>
          </cell>
          <cell r="BM118">
            <v>6177</v>
          </cell>
          <cell r="BN118">
            <v>16882.259999999998</v>
          </cell>
          <cell r="BO118">
            <v>10706</v>
          </cell>
          <cell r="BP118">
            <v>3171</v>
          </cell>
          <cell r="BQ118">
            <v>3468</v>
          </cell>
          <cell r="BR118">
            <v>1507</v>
          </cell>
          <cell r="BS118">
            <v>0</v>
          </cell>
          <cell r="BT118">
            <v>21560.26</v>
          </cell>
          <cell r="BU118">
            <v>20351</v>
          </cell>
          <cell r="BW118">
            <v>0</v>
          </cell>
          <cell r="BX118">
            <v>0</v>
          </cell>
          <cell r="BY118">
            <v>0</v>
          </cell>
          <cell r="BZ118">
            <v>-6177</v>
          </cell>
          <cell r="CA118">
            <v>0</v>
          </cell>
          <cell r="CB118">
            <v>0</v>
          </cell>
          <cell r="CC118">
            <v>0</v>
          </cell>
          <cell r="CD118">
            <v>-3316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J118">
            <v>0</v>
          </cell>
        </row>
        <row r="119">
          <cell r="A119" t="str">
            <v>36</v>
          </cell>
          <cell r="B119" t="str">
            <v>Реконструкция ПС35/10 кВ "Пригородная" установка в ячейке-10 кВ №3 ТТ ТПЛ-10М 110/5, установка счетчика СЭТ 4ТМ.03.01</v>
          </cell>
          <cell r="C119">
            <v>2009</v>
          </cell>
          <cell r="D119">
            <v>2009</v>
          </cell>
          <cell r="E119">
            <v>6.09</v>
          </cell>
          <cell r="F119">
            <v>0</v>
          </cell>
          <cell r="G119">
            <v>0</v>
          </cell>
          <cell r="H119" t="str">
            <v>шт</v>
          </cell>
          <cell r="I119" t="str">
            <v>м</v>
          </cell>
          <cell r="J119" t="str">
            <v>да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63</v>
          </cell>
          <cell r="P119">
            <v>11.34</v>
          </cell>
          <cell r="Q119">
            <v>55</v>
          </cell>
          <cell r="R119">
            <v>8</v>
          </cell>
          <cell r="S119">
            <v>0</v>
          </cell>
          <cell r="T119">
            <v>63</v>
          </cell>
          <cell r="U119">
            <v>63</v>
          </cell>
          <cell r="V119">
            <v>63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63</v>
          </cell>
          <cell r="AC119">
            <v>63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63</v>
          </cell>
          <cell r="AV119">
            <v>63</v>
          </cell>
          <cell r="AW119">
            <v>0</v>
          </cell>
          <cell r="AX119">
            <v>0</v>
          </cell>
          <cell r="AY119">
            <v>63</v>
          </cell>
          <cell r="AZ119">
            <v>63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63</v>
          </cell>
          <cell r="BF119">
            <v>63</v>
          </cell>
          <cell r="BG119">
            <v>100</v>
          </cell>
          <cell r="BH119">
            <v>63</v>
          </cell>
          <cell r="BI119">
            <v>63</v>
          </cell>
          <cell r="BJ119">
            <v>100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74</v>
          </cell>
          <cell r="BR119">
            <v>74</v>
          </cell>
          <cell r="BS119">
            <v>0</v>
          </cell>
          <cell r="BT119">
            <v>74</v>
          </cell>
          <cell r="BU119">
            <v>74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D119">
            <v>-74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J119">
            <v>0</v>
          </cell>
        </row>
        <row r="120">
          <cell r="A120" t="str">
            <v>37</v>
          </cell>
          <cell r="B120" t="str">
            <v>ПС-35/10кВ "Бокинская".  Монтаж ячеек КРУН-10 кВ (ООО "Пилот")</v>
          </cell>
          <cell r="C120">
            <v>2009</v>
          </cell>
          <cell r="D120">
            <v>2009</v>
          </cell>
          <cell r="E120">
            <v>6.09</v>
          </cell>
          <cell r="F120">
            <v>0</v>
          </cell>
          <cell r="G120">
            <v>0</v>
          </cell>
          <cell r="H120" t="str">
            <v>шт.</v>
          </cell>
          <cell r="I120" t="str">
            <v>м</v>
          </cell>
          <cell r="J120" t="str">
            <v>да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812</v>
          </cell>
          <cell r="P120">
            <v>146.16</v>
          </cell>
          <cell r="Q120">
            <v>510</v>
          </cell>
          <cell r="R120">
            <v>120</v>
          </cell>
          <cell r="S120">
            <v>0</v>
          </cell>
          <cell r="T120">
            <v>812</v>
          </cell>
          <cell r="U120">
            <v>812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812</v>
          </cell>
          <cell r="AU120">
            <v>812</v>
          </cell>
          <cell r="AV120">
            <v>812</v>
          </cell>
          <cell r="AW120">
            <v>812</v>
          </cell>
          <cell r="AX120">
            <v>812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812</v>
          </cell>
          <cell r="BF120">
            <v>812</v>
          </cell>
          <cell r="BG120">
            <v>100</v>
          </cell>
          <cell r="BH120">
            <v>812</v>
          </cell>
          <cell r="BI120">
            <v>812</v>
          </cell>
          <cell r="BJ120">
            <v>100</v>
          </cell>
          <cell r="BL120">
            <v>0</v>
          </cell>
          <cell r="BM120">
            <v>0</v>
          </cell>
          <cell r="BN120">
            <v>456.66</v>
          </cell>
          <cell r="BO120">
            <v>457</v>
          </cell>
          <cell r="BP120">
            <v>0</v>
          </cell>
          <cell r="BQ120">
            <v>0</v>
          </cell>
          <cell r="BR120">
            <v>501</v>
          </cell>
          <cell r="BS120">
            <v>0</v>
          </cell>
          <cell r="BT120">
            <v>957.66000000000008</v>
          </cell>
          <cell r="BU120">
            <v>457</v>
          </cell>
          <cell r="BW120">
            <v>0</v>
          </cell>
          <cell r="CH120">
            <v>0</v>
          </cell>
          <cell r="CJ120">
            <v>0</v>
          </cell>
        </row>
        <row r="121">
          <cell r="A121" t="str">
            <v>38</v>
          </cell>
          <cell r="B121" t="str">
            <v>ПС-110 кВ "Первомайская"   Замена ячеек  (ООО "Мострансгаз")</v>
          </cell>
          <cell r="C121">
            <v>2009</v>
          </cell>
          <cell r="D121">
            <v>2009</v>
          </cell>
          <cell r="E121">
            <v>6.09</v>
          </cell>
          <cell r="F121">
            <v>0</v>
          </cell>
          <cell r="G121">
            <v>0</v>
          </cell>
          <cell r="H121" t="str">
            <v>шт</v>
          </cell>
          <cell r="I121" t="str">
            <v>м</v>
          </cell>
          <cell r="J121" t="str">
            <v>да</v>
          </cell>
          <cell r="K121">
            <v>12.7</v>
          </cell>
          <cell r="L121">
            <v>-747</v>
          </cell>
          <cell r="M121">
            <v>0</v>
          </cell>
          <cell r="N121">
            <v>0.18</v>
          </cell>
          <cell r="O121">
            <v>1091</v>
          </cell>
          <cell r="P121">
            <v>0</v>
          </cell>
          <cell r="Q121">
            <v>813</v>
          </cell>
          <cell r="R121">
            <v>222</v>
          </cell>
          <cell r="S121">
            <v>1091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e">
            <v>#DIV/0!</v>
          </cell>
          <cell r="BH121">
            <v>1101</v>
          </cell>
          <cell r="BI121">
            <v>1101</v>
          </cell>
          <cell r="BJ121">
            <v>100</v>
          </cell>
          <cell r="BL121">
            <v>0</v>
          </cell>
          <cell r="BM121">
            <v>328</v>
          </cell>
          <cell r="BN121">
            <v>0</v>
          </cell>
          <cell r="BO121">
            <v>36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364</v>
          </cell>
          <cell r="BW121">
            <v>0</v>
          </cell>
          <cell r="CH121">
            <v>0</v>
          </cell>
          <cell r="CJ121">
            <v>0</v>
          </cell>
        </row>
        <row r="122">
          <cell r="A122" t="str">
            <v>4.1.1.1.3</v>
          </cell>
          <cell r="B122" t="str">
            <v>АИИС КУЭ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5766</v>
          </cell>
          <cell r="M122">
            <v>0</v>
          </cell>
          <cell r="N122">
            <v>0</v>
          </cell>
          <cell r="O122">
            <v>24962</v>
          </cell>
          <cell r="P122">
            <v>371.88</v>
          </cell>
          <cell r="Q122">
            <v>11000</v>
          </cell>
          <cell r="R122">
            <v>3800</v>
          </cell>
          <cell r="S122">
            <v>22896</v>
          </cell>
          <cell r="T122">
            <v>2066</v>
          </cell>
          <cell r="U122">
            <v>2066</v>
          </cell>
          <cell r="V122">
            <v>2066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2066</v>
          </cell>
          <cell r="AC122">
            <v>2066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2066</v>
          </cell>
          <cell r="AV122">
            <v>1318</v>
          </cell>
          <cell r="AW122">
            <v>0</v>
          </cell>
          <cell r="AX122">
            <v>0</v>
          </cell>
          <cell r="AY122">
            <v>230</v>
          </cell>
          <cell r="AZ122">
            <v>230</v>
          </cell>
          <cell r="BA122">
            <v>0</v>
          </cell>
          <cell r="BB122">
            <v>223</v>
          </cell>
          <cell r="BC122">
            <v>1836</v>
          </cell>
          <cell r="BD122">
            <v>865</v>
          </cell>
          <cell r="BE122">
            <v>2066</v>
          </cell>
          <cell r="BF122">
            <v>1318</v>
          </cell>
          <cell r="BG122">
            <v>63.794772507260411</v>
          </cell>
          <cell r="BH122">
            <v>0</v>
          </cell>
          <cell r="BI122">
            <v>0</v>
          </cell>
          <cell r="BJ122" t="e">
            <v>#DIV/0!</v>
          </cell>
          <cell r="BL122">
            <v>245.44</v>
          </cell>
          <cell r="BM122">
            <v>0</v>
          </cell>
          <cell r="BN122">
            <v>632.48</v>
          </cell>
          <cell r="BO122">
            <v>1972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877.92000000000007</v>
          </cell>
          <cell r="BU122">
            <v>1972</v>
          </cell>
          <cell r="BW122">
            <v>0</v>
          </cell>
          <cell r="BX122">
            <v>0</v>
          </cell>
          <cell r="BY122">
            <v>0</v>
          </cell>
          <cell r="BZ122">
            <v>-246</v>
          </cell>
          <cell r="CA122">
            <v>0</v>
          </cell>
          <cell r="CB122">
            <v>0</v>
          </cell>
          <cell r="CC122">
            <v>0</v>
          </cell>
          <cell r="CD122">
            <v>-1699</v>
          </cell>
          <cell r="CE122">
            <v>0</v>
          </cell>
          <cell r="CF122">
            <v>397</v>
          </cell>
          <cell r="CG122">
            <v>0</v>
          </cell>
          <cell r="CH122">
            <v>397</v>
          </cell>
          <cell r="CI122">
            <v>0</v>
          </cell>
          <cell r="CJ122">
            <v>397</v>
          </cell>
        </row>
        <row r="123">
          <cell r="A123" t="str">
            <v>39</v>
          </cell>
          <cell r="B123" t="str">
            <v>в том числе: АИИС КУЭ ОРЭ</v>
          </cell>
          <cell r="C123" t="str">
            <v>2005</v>
          </cell>
          <cell r="D123" t="str">
            <v>2010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 t="str">
            <v>м</v>
          </cell>
          <cell r="J123" t="str">
            <v>да</v>
          </cell>
          <cell r="K123">
            <v>29.51</v>
          </cell>
          <cell r="L123">
            <v>5766</v>
          </cell>
          <cell r="M123">
            <v>3</v>
          </cell>
          <cell r="N123">
            <v>1.23</v>
          </cell>
          <cell r="O123">
            <v>24962</v>
          </cell>
          <cell r="P123">
            <v>371.88</v>
          </cell>
          <cell r="Q123">
            <v>11000</v>
          </cell>
          <cell r="R123">
            <v>3800</v>
          </cell>
          <cell r="S123">
            <v>22896</v>
          </cell>
          <cell r="T123">
            <v>2066</v>
          </cell>
          <cell r="U123">
            <v>2066</v>
          </cell>
          <cell r="V123">
            <v>2066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2066</v>
          </cell>
          <cell r="AC123">
            <v>2066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2066</v>
          </cell>
          <cell r="AV123">
            <v>1318</v>
          </cell>
          <cell r="AW123">
            <v>0</v>
          </cell>
          <cell r="AX123">
            <v>0</v>
          </cell>
          <cell r="AY123">
            <v>230</v>
          </cell>
          <cell r="AZ123">
            <v>230</v>
          </cell>
          <cell r="BA123">
            <v>0</v>
          </cell>
          <cell r="BB123">
            <v>223</v>
          </cell>
          <cell r="BC123">
            <v>1836</v>
          </cell>
          <cell r="BD123">
            <v>865</v>
          </cell>
          <cell r="BE123">
            <v>2066</v>
          </cell>
          <cell r="BF123">
            <v>1318</v>
          </cell>
          <cell r="BG123">
            <v>63.794772507260411</v>
          </cell>
          <cell r="BH123">
            <v>0</v>
          </cell>
          <cell r="BI123">
            <v>0</v>
          </cell>
          <cell r="BJ123" t="e">
            <v>#DIV/0!</v>
          </cell>
          <cell r="BL123">
            <v>245.44</v>
          </cell>
          <cell r="BM123">
            <v>0</v>
          </cell>
          <cell r="BN123">
            <v>632.48</v>
          </cell>
          <cell r="BO123">
            <v>1972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877.92000000000007</v>
          </cell>
          <cell r="BU123">
            <v>1972</v>
          </cell>
          <cell r="BW123">
            <v>0</v>
          </cell>
          <cell r="BX123">
            <v>0</v>
          </cell>
          <cell r="BY123">
            <v>0</v>
          </cell>
          <cell r="BZ123">
            <v>-246</v>
          </cell>
          <cell r="CA123">
            <v>0</v>
          </cell>
          <cell r="CB123">
            <v>0</v>
          </cell>
          <cell r="CC123">
            <v>0</v>
          </cell>
          <cell r="CD123">
            <v>-1699</v>
          </cell>
          <cell r="CE123">
            <v>0</v>
          </cell>
          <cell r="CF123">
            <v>397</v>
          </cell>
          <cell r="CG123">
            <v>0</v>
          </cell>
          <cell r="CH123">
            <v>397</v>
          </cell>
          <cell r="CI123">
            <v>0</v>
          </cell>
          <cell r="CJ123">
            <v>397</v>
          </cell>
        </row>
        <row r="124">
          <cell r="A124" t="str">
            <v>4.1.1.1.4</v>
          </cell>
          <cell r="B124" t="str">
            <v>Прочие объекты электроэнергетики, в.т.ч.:</v>
          </cell>
          <cell r="E124">
            <v>0</v>
          </cell>
          <cell r="K124">
            <v>0</v>
          </cell>
          <cell r="L124">
            <v>-892</v>
          </cell>
          <cell r="M124">
            <v>0</v>
          </cell>
          <cell r="N124">
            <v>0</v>
          </cell>
          <cell r="O124">
            <v>109986</v>
          </cell>
          <cell r="P124">
            <v>5041.079999999999</v>
          </cell>
          <cell r="Q124">
            <v>75660</v>
          </cell>
          <cell r="R124">
            <v>27791</v>
          </cell>
          <cell r="S124">
            <v>70397</v>
          </cell>
          <cell r="T124">
            <v>39589</v>
          </cell>
          <cell r="U124">
            <v>28006</v>
          </cell>
          <cell r="V124">
            <v>28006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28006</v>
          </cell>
          <cell r="AC124">
            <v>28006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28006</v>
          </cell>
          <cell r="AV124">
            <v>32971</v>
          </cell>
          <cell r="AW124">
            <v>10252</v>
          </cell>
          <cell r="AX124">
            <v>10252</v>
          </cell>
          <cell r="AY124">
            <v>4737</v>
          </cell>
          <cell r="AZ124">
            <v>4737</v>
          </cell>
          <cell r="BA124">
            <v>2167</v>
          </cell>
          <cell r="BB124">
            <v>2108</v>
          </cell>
          <cell r="BC124">
            <v>10850</v>
          </cell>
          <cell r="BD124">
            <v>15874</v>
          </cell>
          <cell r="BE124">
            <v>28006</v>
          </cell>
          <cell r="BF124">
            <v>32971</v>
          </cell>
          <cell r="BG124">
            <v>117.72834392630152</v>
          </cell>
          <cell r="BH124">
            <v>79225</v>
          </cell>
          <cell r="BI124">
            <v>84248</v>
          </cell>
          <cell r="BJ124">
            <v>106.34017040075734</v>
          </cell>
          <cell r="BL124">
            <v>22160.400000000001</v>
          </cell>
          <cell r="BM124">
            <v>23173</v>
          </cell>
          <cell r="BN124">
            <v>8439.3599999999988</v>
          </cell>
          <cell r="BO124">
            <v>7434</v>
          </cell>
          <cell r="BP124">
            <v>4222</v>
          </cell>
          <cell r="BQ124">
            <v>3762</v>
          </cell>
          <cell r="BR124">
            <v>9228</v>
          </cell>
          <cell r="BS124">
            <v>6431</v>
          </cell>
          <cell r="BT124">
            <v>44049.759999999995</v>
          </cell>
          <cell r="BU124">
            <v>40800</v>
          </cell>
          <cell r="BW124">
            <v>0</v>
          </cell>
          <cell r="BX124">
            <v>19174</v>
          </cell>
          <cell r="BY124">
            <v>0</v>
          </cell>
          <cell r="BZ124">
            <v>6909</v>
          </cell>
          <cell r="CA124">
            <v>0</v>
          </cell>
          <cell r="CB124">
            <v>2266</v>
          </cell>
          <cell r="CC124">
            <v>0</v>
          </cell>
          <cell r="CD124">
            <v>2914</v>
          </cell>
          <cell r="CE124">
            <v>0</v>
          </cell>
          <cell r="CF124">
            <v>3458</v>
          </cell>
          <cell r="CG124">
            <v>0</v>
          </cell>
          <cell r="CH124">
            <v>3458</v>
          </cell>
          <cell r="CI124">
            <v>0</v>
          </cell>
          <cell r="CJ124">
            <v>3458</v>
          </cell>
        </row>
        <row r="125">
          <cell r="A125" t="str">
            <v>40</v>
          </cell>
          <cell r="B125" t="str">
            <v>Модернизация РСПД</v>
          </cell>
          <cell r="C125">
            <v>2009</v>
          </cell>
          <cell r="D125">
            <v>2010</v>
          </cell>
          <cell r="I125" t="str">
            <v>м</v>
          </cell>
          <cell r="J125" t="str">
            <v>да</v>
          </cell>
          <cell r="AV125">
            <v>130</v>
          </cell>
          <cell r="BB125">
            <v>0</v>
          </cell>
          <cell r="BD125">
            <v>130</v>
          </cell>
          <cell r="BF125">
            <v>130</v>
          </cell>
          <cell r="BG125" t="e">
            <v>#DIV/0!</v>
          </cell>
          <cell r="BJ125" t="e">
            <v>#DIV/0!</v>
          </cell>
          <cell r="CF125">
            <v>153</v>
          </cell>
          <cell r="CH125">
            <v>153</v>
          </cell>
          <cell r="CJ125">
            <v>153</v>
          </cell>
        </row>
        <row r="126">
          <cell r="A126" t="str">
            <v>41</v>
          </cell>
          <cell r="B126" t="str">
            <v>Монтаж АТС</v>
          </cell>
          <cell r="C126">
            <v>2009</v>
          </cell>
          <cell r="D126">
            <v>2009</v>
          </cell>
          <cell r="I126" t="str">
            <v>м</v>
          </cell>
          <cell r="J126" t="str">
            <v>да</v>
          </cell>
          <cell r="AV126">
            <v>98</v>
          </cell>
          <cell r="BB126">
            <v>0</v>
          </cell>
          <cell r="BD126">
            <v>98</v>
          </cell>
          <cell r="BF126">
            <v>98</v>
          </cell>
          <cell r="BG126" t="e">
            <v>#DIV/0!</v>
          </cell>
          <cell r="BJ126" t="e">
            <v>#DIV/0!</v>
          </cell>
          <cell r="CF126">
            <v>115</v>
          </cell>
          <cell r="CH126">
            <v>115</v>
          </cell>
          <cell r="CJ126">
            <v>115</v>
          </cell>
        </row>
        <row r="127">
          <cell r="A127" t="str">
            <v>42</v>
          </cell>
          <cell r="B127" t="str">
            <v>Автоматизированная система диспетчерского управления инженерными системами (ЦУС). Сумма процентов по кредитным ресурсам, отраженная по результатам аудиторской проверки бухгалтерской отчетности филиала ОАО "МРСК Центра" - "Тамбовэнего"</v>
          </cell>
          <cell r="C127">
            <v>2009</v>
          </cell>
          <cell r="D127">
            <v>2009</v>
          </cell>
          <cell r="E127">
            <v>12.09</v>
          </cell>
          <cell r="I127" t="str">
            <v>м</v>
          </cell>
          <cell r="J127" t="str">
            <v>да</v>
          </cell>
          <cell r="AV127">
            <v>3359</v>
          </cell>
          <cell r="BB127">
            <v>0</v>
          </cell>
          <cell r="BD127">
            <v>3359</v>
          </cell>
          <cell r="BF127">
            <v>3359</v>
          </cell>
          <cell r="BG127" t="e">
            <v>#DIV/0!</v>
          </cell>
          <cell r="BI127">
            <v>3359</v>
          </cell>
          <cell r="BJ127" t="e">
            <v>#DIV/0!</v>
          </cell>
        </row>
        <row r="128">
          <cell r="A128" t="str">
            <v>43</v>
          </cell>
          <cell r="B128" t="str">
            <v>Оборудование СДТУ РДП Гавриловского РЭС</v>
          </cell>
          <cell r="C128">
            <v>2009</v>
          </cell>
          <cell r="D128">
            <v>2009</v>
          </cell>
          <cell r="I128" t="str">
            <v>м</v>
          </cell>
          <cell r="J128" t="str">
            <v>да</v>
          </cell>
          <cell r="AV128">
            <v>93</v>
          </cell>
          <cell r="BB128">
            <v>0</v>
          </cell>
          <cell r="BD128">
            <v>93</v>
          </cell>
          <cell r="BF128">
            <v>93</v>
          </cell>
          <cell r="BG128" t="e">
            <v>#DIV/0!</v>
          </cell>
          <cell r="BJ128" t="e">
            <v>#DIV/0!</v>
          </cell>
        </row>
        <row r="129">
          <cell r="A129" t="str">
            <v>44</v>
          </cell>
          <cell r="B129" t="str">
            <v>Модернизация серверной инфраструктуры</v>
          </cell>
          <cell r="C129">
            <v>2008</v>
          </cell>
          <cell r="D129">
            <v>2009</v>
          </cell>
          <cell r="E129">
            <v>12.09</v>
          </cell>
          <cell r="I129" t="str">
            <v>м</v>
          </cell>
          <cell r="J129" t="str">
            <v>да</v>
          </cell>
          <cell r="BB129">
            <v>0</v>
          </cell>
          <cell r="BD129">
            <v>0</v>
          </cell>
          <cell r="BG129" t="e">
            <v>#DIV/0!</v>
          </cell>
          <cell r="BI129">
            <v>501</v>
          </cell>
          <cell r="BJ129" t="e">
            <v>#DIV/0!</v>
          </cell>
        </row>
        <row r="130">
          <cell r="A130" t="str">
            <v>45</v>
          </cell>
          <cell r="B130" t="str">
            <v>Мачта антенная р.п.Токаревка, р.п.Мордово, р.п.Ржакса</v>
          </cell>
          <cell r="C130">
            <v>2001</v>
          </cell>
          <cell r="D130">
            <v>2009</v>
          </cell>
          <cell r="E130">
            <v>12.09</v>
          </cell>
          <cell r="I130" t="str">
            <v>м</v>
          </cell>
          <cell r="J130" t="str">
            <v>да</v>
          </cell>
          <cell r="BB130">
            <v>0</v>
          </cell>
          <cell r="BD130">
            <v>0</v>
          </cell>
          <cell r="BG130" t="e">
            <v>#DIV/0!</v>
          </cell>
          <cell r="BI130">
            <v>162</v>
          </cell>
          <cell r="BJ130" t="e">
            <v>#DIV/0!</v>
          </cell>
        </row>
        <row r="131">
          <cell r="A131" t="str">
            <v>46</v>
          </cell>
          <cell r="B131" t="str">
            <v>Шеф-монтаж и наладка коммун.узлов РСК-ПЭС-РЭС</v>
          </cell>
          <cell r="C131">
            <v>2008</v>
          </cell>
          <cell r="D131">
            <v>2009</v>
          </cell>
          <cell r="E131">
            <v>12.09</v>
          </cell>
          <cell r="I131" t="str">
            <v>м</v>
          </cell>
          <cell r="J131" t="str">
            <v>да</v>
          </cell>
          <cell r="BB131">
            <v>0</v>
          </cell>
          <cell r="BD131">
            <v>0</v>
          </cell>
          <cell r="BG131" t="e">
            <v>#DIV/0!</v>
          </cell>
          <cell r="BI131">
            <v>127</v>
          </cell>
          <cell r="BJ131" t="e">
            <v>#DIV/0!</v>
          </cell>
        </row>
        <row r="132">
          <cell r="A132" t="str">
            <v>47</v>
          </cell>
          <cell r="B132" t="str">
            <v>Газификация Петровского РЭС</v>
          </cell>
          <cell r="C132">
            <v>2003</v>
          </cell>
          <cell r="D132">
            <v>2009</v>
          </cell>
          <cell r="E132">
            <v>8.09</v>
          </cell>
          <cell r="I132" t="str">
            <v>м</v>
          </cell>
          <cell r="J132" t="str">
            <v>да</v>
          </cell>
          <cell r="BB132">
            <v>0</v>
          </cell>
          <cell r="BD132">
            <v>0</v>
          </cell>
          <cell r="BG132" t="e">
            <v>#DIV/0!</v>
          </cell>
          <cell r="BI132">
            <v>509</v>
          </cell>
          <cell r="BJ132" t="e">
            <v>#DIV/0!</v>
          </cell>
        </row>
        <row r="133">
          <cell r="A133" t="str">
            <v>48</v>
          </cell>
          <cell r="B133" t="str">
            <v>Реконструкция баз РЭС</v>
          </cell>
          <cell r="C133">
            <v>2007</v>
          </cell>
          <cell r="D133">
            <v>2010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 t="str">
            <v>м</v>
          </cell>
          <cell r="J133" t="str">
            <v>да</v>
          </cell>
          <cell r="K133">
            <v>19.12</v>
          </cell>
          <cell r="L133">
            <v>-1302</v>
          </cell>
          <cell r="M133">
            <v>6</v>
          </cell>
          <cell r="N133">
            <v>0.82</v>
          </cell>
          <cell r="O133">
            <v>10663</v>
          </cell>
          <cell r="P133">
            <v>1343.8799999999999</v>
          </cell>
          <cell r="Q133">
            <v>0</v>
          </cell>
          <cell r="R133">
            <v>10614</v>
          </cell>
          <cell r="S133">
            <v>3576</v>
          </cell>
          <cell r="T133">
            <v>7087</v>
          </cell>
          <cell r="U133">
            <v>7466</v>
          </cell>
          <cell r="V133">
            <v>7466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7466</v>
          </cell>
          <cell r="AC133">
            <v>7466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7466</v>
          </cell>
          <cell r="AV133">
            <v>9048</v>
          </cell>
          <cell r="AW133">
            <v>2766</v>
          </cell>
          <cell r="AX133">
            <v>2766</v>
          </cell>
          <cell r="AY133">
            <v>321</v>
          </cell>
          <cell r="AZ133">
            <v>321</v>
          </cell>
          <cell r="BA133">
            <v>1000</v>
          </cell>
          <cell r="BB133">
            <v>1220</v>
          </cell>
          <cell r="BC133">
            <v>3379</v>
          </cell>
          <cell r="BD133">
            <v>4741</v>
          </cell>
          <cell r="BE133">
            <v>7466</v>
          </cell>
          <cell r="BF133">
            <v>9048</v>
          </cell>
          <cell r="BG133">
            <v>121.18939190999197</v>
          </cell>
          <cell r="BH133">
            <v>7724</v>
          </cell>
          <cell r="BI133">
            <v>7724</v>
          </cell>
          <cell r="BJ133">
            <v>100</v>
          </cell>
        </row>
        <row r="134">
          <cell r="A134" t="str">
            <v>49</v>
          </cell>
          <cell r="B134" t="str">
            <v>Монтаж и наладка хромотографа</v>
          </cell>
          <cell r="C134" t="str">
            <v>2009</v>
          </cell>
          <cell r="D134" t="str">
            <v>2010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 t="str">
            <v>м</v>
          </cell>
          <cell r="J134" t="str">
            <v>да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932</v>
          </cell>
          <cell r="P134">
            <v>167.76</v>
          </cell>
          <cell r="Q134">
            <v>869</v>
          </cell>
          <cell r="R134">
            <v>63</v>
          </cell>
          <cell r="S134">
            <v>0</v>
          </cell>
          <cell r="T134">
            <v>932</v>
          </cell>
          <cell r="U134">
            <v>932</v>
          </cell>
          <cell r="V134">
            <v>932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932</v>
          </cell>
          <cell r="AC134">
            <v>932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932</v>
          </cell>
          <cell r="AV134">
            <v>950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932</v>
          </cell>
          <cell r="BB134">
            <v>0</v>
          </cell>
          <cell r="BC134">
            <v>0</v>
          </cell>
          <cell r="BD134">
            <v>950</v>
          </cell>
          <cell r="BE134">
            <v>932</v>
          </cell>
          <cell r="BF134">
            <v>950</v>
          </cell>
          <cell r="BG134">
            <v>101.93133047210301</v>
          </cell>
          <cell r="BH134">
            <v>869</v>
          </cell>
          <cell r="BI134">
            <v>0</v>
          </cell>
          <cell r="BJ134">
            <v>0</v>
          </cell>
        </row>
        <row r="135">
          <cell r="A135" t="str">
            <v>50</v>
          </cell>
          <cell r="B135" t="str">
            <v>Автоматизированная система диспетчерского управления инженерными системами (ЦУС)</v>
          </cell>
          <cell r="C135">
            <v>2007</v>
          </cell>
          <cell r="D135">
            <v>2009</v>
          </cell>
          <cell r="E135">
            <v>5.09</v>
          </cell>
          <cell r="F135">
            <v>0</v>
          </cell>
          <cell r="G135">
            <v>0</v>
          </cell>
          <cell r="H135">
            <v>0</v>
          </cell>
          <cell r="I135" t="str">
            <v>м</v>
          </cell>
          <cell r="J135" t="str">
            <v>да</v>
          </cell>
          <cell r="K135">
            <v>14.33</v>
          </cell>
          <cell r="L135">
            <v>-6745</v>
          </cell>
          <cell r="M135">
            <v>4</v>
          </cell>
          <cell r="N135">
            <v>0.87</v>
          </cell>
          <cell r="O135">
            <v>50036</v>
          </cell>
          <cell r="P135">
            <v>988.02</v>
          </cell>
          <cell r="Q135">
            <v>42818</v>
          </cell>
          <cell r="R135">
            <v>7163</v>
          </cell>
          <cell r="S135">
            <v>45686</v>
          </cell>
          <cell r="T135">
            <v>4350</v>
          </cell>
          <cell r="U135">
            <v>5489</v>
          </cell>
          <cell r="V135">
            <v>5489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5489</v>
          </cell>
          <cell r="AC135">
            <v>5489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5489</v>
          </cell>
          <cell r="AV135">
            <v>5489</v>
          </cell>
          <cell r="AW135">
            <v>4693</v>
          </cell>
          <cell r="AX135">
            <v>4693</v>
          </cell>
          <cell r="AY135">
            <v>796</v>
          </cell>
          <cell r="AZ135">
            <v>796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5489</v>
          </cell>
          <cell r="BF135">
            <v>5489</v>
          </cell>
          <cell r="BG135">
            <v>100</v>
          </cell>
          <cell r="BH135">
            <v>54661</v>
          </cell>
          <cell r="BI135">
            <v>54661</v>
          </cell>
          <cell r="BJ135">
            <v>100</v>
          </cell>
        </row>
        <row r="136">
          <cell r="A136" t="str">
            <v>51</v>
          </cell>
          <cell r="B136" t="str">
            <v>Телемеханизация ПС 110 кВ № 6 г. Тамбов</v>
          </cell>
          <cell r="C136" t="str">
            <v>2008</v>
          </cell>
          <cell r="D136" t="str">
            <v>2009</v>
          </cell>
          <cell r="E136">
            <v>12.09</v>
          </cell>
          <cell r="F136">
            <v>0</v>
          </cell>
          <cell r="G136">
            <v>0</v>
          </cell>
          <cell r="H136">
            <v>0</v>
          </cell>
          <cell r="I136" t="str">
            <v>м</v>
          </cell>
          <cell r="J136" t="str">
            <v>да</v>
          </cell>
          <cell r="K136">
            <v>9.08</v>
          </cell>
          <cell r="L136">
            <v>-747</v>
          </cell>
          <cell r="M136">
            <v>4</v>
          </cell>
          <cell r="N136">
            <v>0.76</v>
          </cell>
          <cell r="O136">
            <v>3050</v>
          </cell>
          <cell r="P136">
            <v>216.9</v>
          </cell>
          <cell r="Q136">
            <v>2090</v>
          </cell>
          <cell r="R136">
            <v>450</v>
          </cell>
          <cell r="S136">
            <v>1913</v>
          </cell>
          <cell r="T136">
            <v>1137</v>
          </cell>
          <cell r="U136">
            <v>1205</v>
          </cell>
          <cell r="V136">
            <v>1205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1205</v>
          </cell>
          <cell r="AC136">
            <v>1205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1205</v>
          </cell>
          <cell r="AV136">
            <v>1282</v>
          </cell>
          <cell r="AW136">
            <v>0</v>
          </cell>
          <cell r="AX136">
            <v>0</v>
          </cell>
          <cell r="AY136">
            <v>1205</v>
          </cell>
          <cell r="AZ136">
            <v>1205</v>
          </cell>
          <cell r="BA136">
            <v>0</v>
          </cell>
          <cell r="BB136">
            <v>77</v>
          </cell>
          <cell r="BC136">
            <v>0</v>
          </cell>
          <cell r="BD136">
            <v>0</v>
          </cell>
          <cell r="BE136">
            <v>1205</v>
          </cell>
          <cell r="BF136">
            <v>1282</v>
          </cell>
          <cell r="BG136">
            <v>106.39004149377594</v>
          </cell>
          <cell r="BH136">
            <v>1205</v>
          </cell>
          <cell r="BI136">
            <v>1282</v>
          </cell>
          <cell r="BJ136">
            <v>106.39004149377594</v>
          </cell>
        </row>
        <row r="137">
          <cell r="A137" t="str">
            <v>52</v>
          </cell>
          <cell r="B137" t="str">
            <v>Телемеханизация Рассказовского РЭС</v>
          </cell>
          <cell r="C137">
            <v>2007</v>
          </cell>
          <cell r="D137">
            <v>2010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 t="str">
            <v>м</v>
          </cell>
          <cell r="J137" t="str">
            <v>да</v>
          </cell>
          <cell r="K137">
            <v>24.82</v>
          </cell>
          <cell r="L137">
            <v>1015</v>
          </cell>
          <cell r="M137">
            <v>3</v>
          </cell>
          <cell r="N137">
            <v>1.1100000000000001</v>
          </cell>
          <cell r="O137">
            <v>8444</v>
          </cell>
          <cell r="P137">
            <v>851.21999999999991</v>
          </cell>
          <cell r="Q137">
            <v>5877</v>
          </cell>
          <cell r="R137">
            <v>1637</v>
          </cell>
          <cell r="S137">
            <v>5679</v>
          </cell>
          <cell r="T137">
            <v>2765</v>
          </cell>
          <cell r="U137">
            <v>4729</v>
          </cell>
          <cell r="V137">
            <v>4729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4729</v>
          </cell>
          <cell r="AC137">
            <v>4729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4729</v>
          </cell>
          <cell r="AV137">
            <v>6705</v>
          </cell>
          <cell r="AW137">
            <v>2793</v>
          </cell>
          <cell r="AX137">
            <v>2793</v>
          </cell>
          <cell r="AY137">
            <v>1701</v>
          </cell>
          <cell r="AZ137">
            <v>1701</v>
          </cell>
          <cell r="BA137">
            <v>235</v>
          </cell>
          <cell r="BB137">
            <v>661</v>
          </cell>
          <cell r="BC137">
            <v>0</v>
          </cell>
          <cell r="BD137">
            <v>1550</v>
          </cell>
          <cell r="BE137">
            <v>4729</v>
          </cell>
          <cell r="BF137">
            <v>6705</v>
          </cell>
          <cell r="BG137">
            <v>141.78473250158595</v>
          </cell>
          <cell r="BH137">
            <v>0</v>
          </cell>
          <cell r="BI137">
            <v>0</v>
          </cell>
          <cell r="BJ137" t="e">
            <v>#DIV/0!</v>
          </cell>
        </row>
        <row r="138">
          <cell r="A138" t="str">
            <v>53</v>
          </cell>
          <cell r="B138" t="str">
            <v>Телемеханизация АРМ ОДС</v>
          </cell>
          <cell r="C138">
            <v>2007</v>
          </cell>
          <cell r="D138">
            <v>2009</v>
          </cell>
          <cell r="E138">
            <v>12.09</v>
          </cell>
          <cell r="F138">
            <v>0</v>
          </cell>
          <cell r="G138">
            <v>0</v>
          </cell>
          <cell r="H138">
            <v>0</v>
          </cell>
          <cell r="I138" t="str">
            <v>м</v>
          </cell>
          <cell r="J138" t="str">
            <v>да</v>
          </cell>
          <cell r="K138">
            <v>21.48</v>
          </cell>
          <cell r="L138">
            <v>302</v>
          </cell>
          <cell r="M138">
            <v>4</v>
          </cell>
          <cell r="N138">
            <v>1.03</v>
          </cell>
          <cell r="O138">
            <v>8632</v>
          </cell>
          <cell r="P138">
            <v>95.58</v>
          </cell>
          <cell r="Q138">
            <v>5889</v>
          </cell>
          <cell r="R138">
            <v>1692</v>
          </cell>
          <cell r="S138">
            <v>6283</v>
          </cell>
          <cell r="T138">
            <v>2349</v>
          </cell>
          <cell r="U138">
            <v>531</v>
          </cell>
          <cell r="V138">
            <v>531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531</v>
          </cell>
          <cell r="AC138">
            <v>531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531</v>
          </cell>
          <cell r="AV138">
            <v>2044</v>
          </cell>
          <cell r="AW138">
            <v>0</v>
          </cell>
          <cell r="AX138">
            <v>0</v>
          </cell>
          <cell r="AY138">
            <v>531</v>
          </cell>
          <cell r="AZ138">
            <v>531</v>
          </cell>
          <cell r="BA138">
            <v>0</v>
          </cell>
          <cell r="BB138">
            <v>150</v>
          </cell>
          <cell r="BC138">
            <v>0</v>
          </cell>
          <cell r="BD138">
            <v>1363</v>
          </cell>
          <cell r="BE138">
            <v>531</v>
          </cell>
          <cell r="BF138">
            <v>2044</v>
          </cell>
          <cell r="BG138">
            <v>384.93408662900191</v>
          </cell>
          <cell r="BH138">
            <v>7056</v>
          </cell>
          <cell r="BI138">
            <v>8393</v>
          </cell>
          <cell r="BJ138">
            <v>118.9484126984127</v>
          </cell>
        </row>
        <row r="139">
          <cell r="A139" t="str">
            <v>54</v>
          </cell>
          <cell r="B139" t="str">
            <v>Мультисервисная сеть спутниковой связи (2 наземных спутниковых станций)</v>
          </cell>
          <cell r="C139">
            <v>2008</v>
          </cell>
          <cell r="D139">
            <v>2009</v>
          </cell>
          <cell r="E139">
            <v>12.09</v>
          </cell>
          <cell r="F139">
            <v>0</v>
          </cell>
          <cell r="G139">
            <v>0</v>
          </cell>
          <cell r="H139">
            <v>0</v>
          </cell>
          <cell r="I139" t="str">
            <v>м</v>
          </cell>
          <cell r="J139" t="str">
            <v>да</v>
          </cell>
          <cell r="K139">
            <v>36.979999999999997</v>
          </cell>
          <cell r="L139">
            <v>323</v>
          </cell>
          <cell r="M139">
            <v>3</v>
          </cell>
          <cell r="N139">
            <v>1.42</v>
          </cell>
          <cell r="O139">
            <v>776</v>
          </cell>
          <cell r="P139">
            <v>89.64</v>
          </cell>
          <cell r="Q139">
            <v>502</v>
          </cell>
          <cell r="R139">
            <v>118</v>
          </cell>
          <cell r="S139">
            <v>278</v>
          </cell>
          <cell r="T139">
            <v>498</v>
          </cell>
          <cell r="U139">
            <v>498</v>
          </cell>
          <cell r="V139">
            <v>498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498</v>
          </cell>
          <cell r="AC139">
            <v>498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498</v>
          </cell>
          <cell r="AV139">
            <v>512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498</v>
          </cell>
          <cell r="BD139">
            <v>512</v>
          </cell>
          <cell r="BE139">
            <v>498</v>
          </cell>
          <cell r="BF139">
            <v>512</v>
          </cell>
          <cell r="BG139">
            <v>102.81124497991966</v>
          </cell>
          <cell r="BH139">
            <v>637</v>
          </cell>
          <cell r="BI139">
            <v>651</v>
          </cell>
          <cell r="BJ139">
            <v>102.19780219780219</v>
          </cell>
        </row>
        <row r="140">
          <cell r="A140" t="str">
            <v>55</v>
          </cell>
          <cell r="B140" t="str">
            <v>Реконструкция радиорелейного канала связи Жердевка-Уварово-Мучкап</v>
          </cell>
          <cell r="C140">
            <v>2009</v>
          </cell>
          <cell r="D140">
            <v>2010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 t="str">
            <v>м</v>
          </cell>
          <cell r="J140" t="str">
            <v>да</v>
          </cell>
          <cell r="K140">
            <v>95</v>
          </cell>
          <cell r="L140">
            <v>1011</v>
          </cell>
          <cell r="M140">
            <v>2</v>
          </cell>
          <cell r="N140">
            <v>3.08</v>
          </cell>
          <cell r="O140">
            <v>486</v>
          </cell>
          <cell r="P140">
            <v>87.47999999999999</v>
          </cell>
          <cell r="Q140">
            <v>398</v>
          </cell>
          <cell r="R140">
            <v>88</v>
          </cell>
          <cell r="S140">
            <v>0</v>
          </cell>
          <cell r="T140">
            <v>486</v>
          </cell>
          <cell r="U140">
            <v>486</v>
          </cell>
          <cell r="V140">
            <v>486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486</v>
          </cell>
          <cell r="AC140">
            <v>486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486</v>
          </cell>
          <cell r="AV140">
            <v>535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486</v>
          </cell>
          <cell r="BD140">
            <v>535</v>
          </cell>
          <cell r="BE140">
            <v>486</v>
          </cell>
          <cell r="BF140">
            <v>535</v>
          </cell>
          <cell r="BG140">
            <v>110.08230452674897</v>
          </cell>
          <cell r="BH140">
            <v>0</v>
          </cell>
          <cell r="BI140">
            <v>0</v>
          </cell>
          <cell r="BJ140" t="e">
            <v>#DIV/0!</v>
          </cell>
        </row>
        <row r="141">
          <cell r="A141" t="str">
            <v>56</v>
          </cell>
          <cell r="B141" t="str">
            <v xml:space="preserve">Модернизация систем регистрации диспетчерских переговоров </v>
          </cell>
          <cell r="C141">
            <v>2009</v>
          </cell>
          <cell r="D141">
            <v>2010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 t="str">
            <v>м</v>
          </cell>
          <cell r="J141" t="str">
            <v>да</v>
          </cell>
          <cell r="K141">
            <v>183</v>
          </cell>
          <cell r="L141">
            <v>7356</v>
          </cell>
          <cell r="M141">
            <v>1</v>
          </cell>
          <cell r="N141">
            <v>5.9</v>
          </cell>
          <cell r="O141">
            <v>4342</v>
          </cell>
          <cell r="P141">
            <v>781.56</v>
          </cell>
          <cell r="Q141">
            <v>3587</v>
          </cell>
          <cell r="R141">
            <v>425</v>
          </cell>
          <cell r="S141">
            <v>0</v>
          </cell>
          <cell r="T141">
            <v>4342</v>
          </cell>
          <cell r="U141">
            <v>4342</v>
          </cell>
          <cell r="V141">
            <v>4342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4342</v>
          </cell>
          <cell r="AC141">
            <v>4342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4342</v>
          </cell>
          <cell r="AV141">
            <v>250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4342</v>
          </cell>
          <cell r="BD141">
            <v>250</v>
          </cell>
          <cell r="BE141">
            <v>4342</v>
          </cell>
          <cell r="BF141">
            <v>250</v>
          </cell>
          <cell r="BG141">
            <v>5.7577153385536626</v>
          </cell>
          <cell r="BH141">
            <v>0</v>
          </cell>
          <cell r="BI141">
            <v>0</v>
          </cell>
          <cell r="BJ141" t="e">
            <v>#DIV/0!</v>
          </cell>
        </row>
        <row r="142">
          <cell r="A142" t="str">
            <v>57</v>
          </cell>
          <cell r="B142" t="str">
            <v>Организация каналов связи Тамбов-Жердевка</v>
          </cell>
          <cell r="C142">
            <v>2008</v>
          </cell>
          <cell r="D142">
            <v>2012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 t="str">
            <v>м</v>
          </cell>
          <cell r="J142" t="str">
            <v>да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11750</v>
          </cell>
          <cell r="P142">
            <v>201.42</v>
          </cell>
          <cell r="Q142">
            <v>8163</v>
          </cell>
          <cell r="R142">
            <v>1220</v>
          </cell>
          <cell r="S142">
            <v>919</v>
          </cell>
          <cell r="T142">
            <v>10831</v>
          </cell>
          <cell r="U142">
            <v>1119</v>
          </cell>
          <cell r="V142">
            <v>1119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1119</v>
          </cell>
          <cell r="AC142">
            <v>1119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1119</v>
          </cell>
          <cell r="AV142">
            <v>759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1119</v>
          </cell>
          <cell r="BD142">
            <v>759</v>
          </cell>
          <cell r="BE142">
            <v>1119</v>
          </cell>
          <cell r="BF142">
            <v>759</v>
          </cell>
          <cell r="BG142">
            <v>67.828418230563003</v>
          </cell>
          <cell r="BH142">
            <v>0</v>
          </cell>
          <cell r="BI142">
            <v>0</v>
          </cell>
          <cell r="BJ142" t="e">
            <v>#DIV/0!</v>
          </cell>
        </row>
        <row r="143">
          <cell r="A143" t="str">
            <v>58</v>
          </cell>
          <cell r="B143" t="str">
            <v>Телемеханизация ПС Малиновская</v>
          </cell>
          <cell r="C143">
            <v>2008</v>
          </cell>
          <cell r="D143">
            <v>2009</v>
          </cell>
          <cell r="E143">
            <v>12.09</v>
          </cell>
          <cell r="F143">
            <v>0</v>
          </cell>
          <cell r="G143">
            <v>0</v>
          </cell>
          <cell r="H143">
            <v>0</v>
          </cell>
          <cell r="I143" t="str">
            <v>м</v>
          </cell>
          <cell r="J143" t="str">
            <v>да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1747</v>
          </cell>
          <cell r="P143">
            <v>19.98</v>
          </cell>
          <cell r="Q143">
            <v>763</v>
          </cell>
          <cell r="R143">
            <v>736</v>
          </cell>
          <cell r="S143">
            <v>1636</v>
          </cell>
          <cell r="T143">
            <v>111</v>
          </cell>
          <cell r="U143">
            <v>111</v>
          </cell>
          <cell r="V143">
            <v>111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111</v>
          </cell>
          <cell r="AC143">
            <v>111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111</v>
          </cell>
          <cell r="AV143">
            <v>116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111</v>
          </cell>
          <cell r="BD143">
            <v>116</v>
          </cell>
          <cell r="BE143">
            <v>111</v>
          </cell>
          <cell r="BF143">
            <v>116</v>
          </cell>
          <cell r="BG143">
            <v>104.5045045045045</v>
          </cell>
          <cell r="BH143">
            <v>1731</v>
          </cell>
          <cell r="BI143">
            <v>1736</v>
          </cell>
          <cell r="BJ143">
            <v>100.28885037550548</v>
          </cell>
        </row>
        <row r="144">
          <cell r="A144" t="str">
            <v>59</v>
          </cell>
          <cell r="B144" t="str">
            <v xml:space="preserve">Моршанская АТС </v>
          </cell>
          <cell r="C144">
            <v>2007</v>
          </cell>
          <cell r="D144">
            <v>2009</v>
          </cell>
          <cell r="E144">
            <v>8.09</v>
          </cell>
          <cell r="F144">
            <v>0</v>
          </cell>
          <cell r="G144">
            <v>0</v>
          </cell>
          <cell r="H144">
            <v>0</v>
          </cell>
          <cell r="I144" t="str">
            <v>м</v>
          </cell>
          <cell r="J144" t="str">
            <v>да</v>
          </cell>
          <cell r="K144">
            <v>9.08</v>
          </cell>
          <cell r="L144">
            <v>-569</v>
          </cell>
          <cell r="M144">
            <v>4</v>
          </cell>
          <cell r="N144">
            <v>0.76</v>
          </cell>
          <cell r="O144">
            <v>2398</v>
          </cell>
          <cell r="P144">
            <v>0</v>
          </cell>
          <cell r="Q144">
            <v>1873</v>
          </cell>
          <cell r="R144">
            <v>510</v>
          </cell>
          <cell r="S144">
            <v>2398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e">
            <v>#DIV/0!</v>
          </cell>
          <cell r="BH144">
            <v>2398</v>
          </cell>
          <cell r="BI144">
            <v>2398</v>
          </cell>
          <cell r="BJ144">
            <v>100</v>
          </cell>
        </row>
        <row r="145">
          <cell r="A145" t="str">
            <v>60</v>
          </cell>
          <cell r="B145" t="str">
            <v>Телемеханизация Сосновского РЭС</v>
          </cell>
          <cell r="C145">
            <v>2007</v>
          </cell>
          <cell r="D145">
            <v>2009</v>
          </cell>
          <cell r="E145">
            <v>12.09</v>
          </cell>
          <cell r="F145">
            <v>0</v>
          </cell>
          <cell r="G145">
            <v>0</v>
          </cell>
          <cell r="H145">
            <v>0</v>
          </cell>
          <cell r="I145" t="str">
            <v>м</v>
          </cell>
          <cell r="J145" t="str">
            <v>да</v>
          </cell>
          <cell r="K145">
            <v>9.08</v>
          </cell>
          <cell r="L145">
            <v>-481</v>
          </cell>
          <cell r="M145">
            <v>4</v>
          </cell>
          <cell r="N145">
            <v>0.76</v>
          </cell>
          <cell r="O145">
            <v>2029</v>
          </cell>
          <cell r="P145">
            <v>0</v>
          </cell>
          <cell r="Q145">
            <v>1331</v>
          </cell>
          <cell r="R145">
            <v>467</v>
          </cell>
          <cell r="S145">
            <v>2029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e">
            <v>#DIV/0!</v>
          </cell>
          <cell r="BH145">
            <v>2029</v>
          </cell>
          <cell r="BI145">
            <v>2029</v>
          </cell>
          <cell r="BJ145">
            <v>100</v>
          </cell>
        </row>
        <row r="146">
          <cell r="A146" t="str">
            <v>61</v>
          </cell>
          <cell r="B146" t="str">
            <v>Реконструкция внешнего электроснабжения здания управления "Тамбовэнерго"</v>
          </cell>
          <cell r="C146">
            <v>2009</v>
          </cell>
          <cell r="D146">
            <v>2011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 t="str">
            <v>м</v>
          </cell>
          <cell r="J146" t="str">
            <v>да</v>
          </cell>
          <cell r="K146">
            <v>4.63</v>
          </cell>
          <cell r="L146">
            <v>-2020</v>
          </cell>
          <cell r="M146">
            <v>18</v>
          </cell>
          <cell r="N146">
            <v>0.21</v>
          </cell>
          <cell r="O146">
            <v>2562</v>
          </cell>
          <cell r="P146">
            <v>75.599999999999994</v>
          </cell>
          <cell r="Q146">
            <v>1500</v>
          </cell>
          <cell r="R146">
            <v>642</v>
          </cell>
          <cell r="S146">
            <v>0</v>
          </cell>
          <cell r="T146">
            <v>2562</v>
          </cell>
          <cell r="U146">
            <v>420</v>
          </cell>
          <cell r="V146">
            <v>420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420</v>
          </cell>
          <cell r="AC146">
            <v>420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420</v>
          </cell>
          <cell r="AV146">
            <v>660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420</v>
          </cell>
          <cell r="BD146">
            <v>660</v>
          </cell>
          <cell r="BE146">
            <v>420</v>
          </cell>
          <cell r="BF146">
            <v>660</v>
          </cell>
          <cell r="BG146">
            <v>157.14285714285714</v>
          </cell>
          <cell r="BH146">
            <v>0</v>
          </cell>
          <cell r="BI146">
            <v>0</v>
          </cell>
          <cell r="BJ146" t="e">
            <v>#DIV/0!</v>
          </cell>
        </row>
        <row r="147">
          <cell r="A147" t="str">
            <v>62</v>
          </cell>
          <cell r="B147" t="str">
            <v>Пожарно-охранная сигнализация</v>
          </cell>
          <cell r="C147">
            <v>2008</v>
          </cell>
          <cell r="D147">
            <v>2009</v>
          </cell>
          <cell r="E147">
            <v>12.09</v>
          </cell>
          <cell r="F147">
            <v>0</v>
          </cell>
          <cell r="G147">
            <v>0</v>
          </cell>
          <cell r="H147">
            <v>0</v>
          </cell>
          <cell r="I147" t="str">
            <v>м</v>
          </cell>
          <cell r="J147" t="str">
            <v>да</v>
          </cell>
          <cell r="K147">
            <v>37</v>
          </cell>
          <cell r="L147">
            <v>736</v>
          </cell>
          <cell r="M147">
            <v>3</v>
          </cell>
          <cell r="N147">
            <v>1.74</v>
          </cell>
          <cell r="O147">
            <v>495</v>
          </cell>
          <cell r="P147">
            <v>89.1</v>
          </cell>
          <cell r="Q147">
            <v>0</v>
          </cell>
          <cell r="R147">
            <v>495</v>
          </cell>
          <cell r="S147">
            <v>0</v>
          </cell>
          <cell r="T147">
            <v>495</v>
          </cell>
          <cell r="U147">
            <v>495</v>
          </cell>
          <cell r="V147">
            <v>495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495</v>
          </cell>
          <cell r="AC147">
            <v>495</v>
          </cell>
          <cell r="AU147">
            <v>495</v>
          </cell>
          <cell r="AV147">
            <v>758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495</v>
          </cell>
          <cell r="BD147">
            <v>758</v>
          </cell>
          <cell r="BE147">
            <v>495</v>
          </cell>
          <cell r="BF147">
            <v>758</v>
          </cell>
          <cell r="BG147">
            <v>153.13131313131314</v>
          </cell>
          <cell r="BH147">
            <v>915</v>
          </cell>
          <cell r="BI147">
            <v>716</v>
          </cell>
          <cell r="BJ147">
            <v>78.251366120218577</v>
          </cell>
        </row>
        <row r="148">
          <cell r="A148" t="str">
            <v>63</v>
          </cell>
          <cell r="B148" t="str">
            <v>Реконструкция теплоснабжения базы ПО ТЭС</v>
          </cell>
          <cell r="C148">
            <v>2009</v>
          </cell>
          <cell r="D148">
            <v>2011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 t="str">
            <v>м</v>
          </cell>
          <cell r="J148" t="str">
            <v>да</v>
          </cell>
          <cell r="K148">
            <v>26</v>
          </cell>
          <cell r="L148">
            <v>229</v>
          </cell>
          <cell r="M148">
            <v>5</v>
          </cell>
          <cell r="N148">
            <v>1</v>
          </cell>
          <cell r="O148">
            <v>1644</v>
          </cell>
          <cell r="P148">
            <v>32.94</v>
          </cell>
          <cell r="Q148">
            <v>0</v>
          </cell>
          <cell r="R148">
            <v>1471</v>
          </cell>
          <cell r="S148">
            <v>0</v>
          </cell>
          <cell r="T148">
            <v>1644</v>
          </cell>
          <cell r="U148">
            <v>183</v>
          </cell>
          <cell r="V148">
            <v>183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183</v>
          </cell>
          <cell r="AC148">
            <v>183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183</v>
          </cell>
          <cell r="AV148">
            <v>183</v>
          </cell>
          <cell r="AW148">
            <v>0</v>
          </cell>
          <cell r="AX148">
            <v>0</v>
          </cell>
          <cell r="AY148">
            <v>183</v>
          </cell>
          <cell r="AZ148">
            <v>183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183</v>
          </cell>
          <cell r="BF148">
            <v>183</v>
          </cell>
          <cell r="BG148">
            <v>100</v>
          </cell>
          <cell r="BH148">
            <v>0</v>
          </cell>
          <cell r="BI148">
            <v>0</v>
          </cell>
          <cell r="BJ148" t="e">
            <v>#DIV/0!</v>
          </cell>
        </row>
        <row r="149">
          <cell r="A149" t="str">
            <v>4.1.1.1.5</v>
          </cell>
          <cell r="B149" t="str">
            <v>Оборудование, не входящее в сметы строек, в.т.ч.:</v>
          </cell>
          <cell r="E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2492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13847</v>
          </cell>
          <cell r="V149">
            <v>13847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13847</v>
          </cell>
          <cell r="AC149">
            <v>13847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13847</v>
          </cell>
          <cell r="AV149">
            <v>14720</v>
          </cell>
          <cell r="AW149">
            <v>96</v>
          </cell>
          <cell r="AX149">
            <v>96</v>
          </cell>
          <cell r="AY149">
            <v>636</v>
          </cell>
          <cell r="AZ149">
            <v>636</v>
          </cell>
          <cell r="BA149">
            <v>5812</v>
          </cell>
          <cell r="BB149">
            <v>4173</v>
          </cell>
          <cell r="BC149">
            <v>7303</v>
          </cell>
          <cell r="BD149">
            <v>9815</v>
          </cell>
          <cell r="BE149">
            <v>13847</v>
          </cell>
          <cell r="BF149">
            <v>14720</v>
          </cell>
          <cell r="BG149">
            <v>106.30461471798947</v>
          </cell>
          <cell r="BH149">
            <v>16401</v>
          </cell>
          <cell r="BI149">
            <v>17904</v>
          </cell>
          <cell r="BJ149">
            <v>109.16407536125845</v>
          </cell>
        </row>
        <row r="150">
          <cell r="A150" t="str">
            <v>64</v>
          </cell>
          <cell r="B150" t="str">
            <v>Оборудование, не входящее в сметы строек</v>
          </cell>
          <cell r="C150">
            <v>2009</v>
          </cell>
          <cell r="D150">
            <v>2009</v>
          </cell>
          <cell r="E150">
            <v>2009</v>
          </cell>
          <cell r="F150">
            <v>0</v>
          </cell>
          <cell r="G150">
            <v>0</v>
          </cell>
          <cell r="H150">
            <v>0</v>
          </cell>
          <cell r="I150" t="str">
            <v>м</v>
          </cell>
          <cell r="J150" t="str">
            <v>да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2492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13847</v>
          </cell>
          <cell r="V150">
            <v>13847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13847</v>
          </cell>
          <cell r="AC150">
            <v>13847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13847</v>
          </cell>
          <cell r="AV150">
            <v>14720</v>
          </cell>
          <cell r="AW150">
            <v>96</v>
          </cell>
          <cell r="AX150">
            <v>96</v>
          </cell>
          <cell r="AY150">
            <v>636</v>
          </cell>
          <cell r="AZ150">
            <v>636</v>
          </cell>
          <cell r="BA150">
            <v>5812</v>
          </cell>
          <cell r="BB150">
            <v>4173</v>
          </cell>
          <cell r="BC150">
            <v>7303</v>
          </cell>
          <cell r="BD150">
            <v>9815</v>
          </cell>
          <cell r="BE150">
            <v>13847</v>
          </cell>
          <cell r="BF150">
            <v>14720</v>
          </cell>
          <cell r="BG150">
            <v>106.30461471798947</v>
          </cell>
          <cell r="BH150">
            <v>16401</v>
          </cell>
          <cell r="BI150">
            <v>17904</v>
          </cell>
          <cell r="BJ150">
            <v>109.16407536125845</v>
          </cell>
        </row>
        <row r="151">
          <cell r="A151" t="str">
            <v>4.1.1.1.6</v>
          </cell>
          <cell r="B151" t="str">
            <v>ПИР для строительства будущих лет, в.т.ч.:</v>
          </cell>
          <cell r="E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765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4250</v>
          </cell>
          <cell r="V151">
            <v>4250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4250</v>
          </cell>
          <cell r="AC151">
            <v>4250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4250</v>
          </cell>
          <cell r="AV151">
            <v>4743</v>
          </cell>
          <cell r="AW151">
            <v>4099</v>
          </cell>
          <cell r="AX151">
            <v>4099</v>
          </cell>
          <cell r="AY151">
            <v>151</v>
          </cell>
          <cell r="AZ151">
            <v>151</v>
          </cell>
          <cell r="BA151">
            <v>0</v>
          </cell>
          <cell r="BB151">
            <v>91</v>
          </cell>
          <cell r="BC151">
            <v>0</v>
          </cell>
          <cell r="BD151">
            <v>402</v>
          </cell>
          <cell r="BE151">
            <v>4250</v>
          </cell>
          <cell r="BF151">
            <v>4743</v>
          </cell>
          <cell r="BG151">
            <v>111.60000000000001</v>
          </cell>
          <cell r="BH151">
            <v>0</v>
          </cell>
          <cell r="BI151">
            <v>0</v>
          </cell>
          <cell r="BJ151" t="e">
            <v>#DIV/0!</v>
          </cell>
        </row>
        <row r="152">
          <cell r="A152" t="str">
            <v>65</v>
          </cell>
          <cell r="B152" t="str">
            <v>ПИР ПС №8 г.Тамбов</v>
          </cell>
          <cell r="C152" t="str">
            <v>2009</v>
          </cell>
          <cell r="D152" t="str">
            <v>2009</v>
          </cell>
          <cell r="E152">
            <v>12.09</v>
          </cell>
          <cell r="F152">
            <v>0</v>
          </cell>
          <cell r="G152">
            <v>0</v>
          </cell>
          <cell r="H152">
            <v>0</v>
          </cell>
          <cell r="I152" t="str">
            <v>м</v>
          </cell>
          <cell r="J152" t="str">
            <v>да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765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4250</v>
          </cell>
          <cell r="V152">
            <v>4250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4250</v>
          </cell>
          <cell r="AC152">
            <v>4250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4250</v>
          </cell>
          <cell r="AV152">
            <v>4743</v>
          </cell>
          <cell r="AW152">
            <v>4099</v>
          </cell>
          <cell r="AX152">
            <v>4099</v>
          </cell>
          <cell r="AY152">
            <v>151</v>
          </cell>
          <cell r="AZ152">
            <v>151</v>
          </cell>
          <cell r="BA152">
            <v>0</v>
          </cell>
          <cell r="BB152">
            <v>91</v>
          </cell>
          <cell r="BC152">
            <v>0</v>
          </cell>
          <cell r="BD152">
            <v>402</v>
          </cell>
          <cell r="BE152">
            <v>4250</v>
          </cell>
          <cell r="BF152">
            <v>4743</v>
          </cell>
          <cell r="BG152">
            <v>111.60000000000001</v>
          </cell>
          <cell r="BH152">
            <v>0</v>
          </cell>
          <cell r="BI152">
            <v>0</v>
          </cell>
          <cell r="BJ152" t="e">
            <v>#DIV/0!</v>
          </cell>
        </row>
        <row r="153">
          <cell r="A153" t="str">
            <v>4.1.1.2</v>
          </cell>
          <cell r="B153" t="str">
            <v>Новое строительство и расширение</v>
          </cell>
          <cell r="C153">
            <v>0</v>
          </cell>
          <cell r="D153">
            <v>0</v>
          </cell>
          <cell r="E153">
            <v>0</v>
          </cell>
          <cell r="F153" t="str">
            <v>5.115/0.63</v>
          </cell>
          <cell r="G153" t="str">
            <v>5.115/1.26</v>
          </cell>
          <cell r="H153" t="str">
            <v>км/МВА</v>
          </cell>
          <cell r="K153">
            <v>0</v>
          </cell>
          <cell r="L153">
            <v>3929</v>
          </cell>
          <cell r="M153">
            <v>0</v>
          </cell>
          <cell r="N153">
            <v>0</v>
          </cell>
          <cell r="O153">
            <v>6164</v>
          </cell>
          <cell r="P153">
            <v>1109.52</v>
          </cell>
          <cell r="Q153">
            <v>2936</v>
          </cell>
          <cell r="R153">
            <v>3228</v>
          </cell>
          <cell r="S153">
            <v>0</v>
          </cell>
          <cell r="T153">
            <v>6164</v>
          </cell>
          <cell r="U153">
            <v>6164</v>
          </cell>
          <cell r="V153">
            <v>6164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6164</v>
          </cell>
          <cell r="AC153">
            <v>6164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6164</v>
          </cell>
          <cell r="AV153">
            <v>3899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6164</v>
          </cell>
          <cell r="BD153">
            <v>3899</v>
          </cell>
          <cell r="BE153">
            <v>6164</v>
          </cell>
          <cell r="BF153">
            <v>3899</v>
          </cell>
          <cell r="BG153">
            <v>204.75184257807445</v>
          </cell>
          <cell r="BH153">
            <v>6164</v>
          </cell>
          <cell r="BI153">
            <v>3899</v>
          </cell>
          <cell r="BJ153">
            <v>204.75184257807445</v>
          </cell>
        </row>
        <row r="154">
          <cell r="A154" t="str">
            <v>4.1.1.2.1</v>
          </cell>
          <cell r="B154" t="str">
            <v>Основные объекты</v>
          </cell>
          <cell r="F154" t="str">
            <v>5.115/0.63</v>
          </cell>
          <cell r="G154" t="str">
            <v>5.115/1.26</v>
          </cell>
          <cell r="H154" t="str">
            <v>км/МВА</v>
          </cell>
          <cell r="K154">
            <v>0</v>
          </cell>
          <cell r="L154">
            <v>3929</v>
          </cell>
          <cell r="M154">
            <v>0</v>
          </cell>
          <cell r="N154">
            <v>0</v>
          </cell>
          <cell r="O154">
            <v>6164</v>
          </cell>
          <cell r="P154">
            <v>1109.52</v>
          </cell>
          <cell r="Q154">
            <v>2936</v>
          </cell>
          <cell r="R154">
            <v>3228</v>
          </cell>
          <cell r="S154">
            <v>0</v>
          </cell>
          <cell r="T154">
            <v>6164</v>
          </cell>
          <cell r="U154">
            <v>6164</v>
          </cell>
          <cell r="V154">
            <v>6164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6164</v>
          </cell>
          <cell r="AC154">
            <v>6164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6164</v>
          </cell>
          <cell r="AV154">
            <v>3899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6164</v>
          </cell>
          <cell r="BD154">
            <v>3899</v>
          </cell>
          <cell r="BE154">
            <v>6164</v>
          </cell>
          <cell r="BF154">
            <v>3899</v>
          </cell>
          <cell r="BG154">
            <v>204.75184257807445</v>
          </cell>
          <cell r="BH154">
            <v>6164</v>
          </cell>
          <cell r="BI154">
            <v>3899</v>
          </cell>
          <cell r="BJ154">
            <v>204.75184257807445</v>
          </cell>
        </row>
        <row r="155">
          <cell r="B155" t="str">
            <v xml:space="preserve">            Электрические линии, в т.ч.</v>
          </cell>
          <cell r="C155">
            <v>0</v>
          </cell>
          <cell r="D155">
            <v>0</v>
          </cell>
          <cell r="E155">
            <v>0</v>
          </cell>
          <cell r="F155">
            <v>5.1150000000000002</v>
          </cell>
          <cell r="G155">
            <v>5.1150000000000002</v>
          </cell>
          <cell r="H155" t="str">
            <v>км</v>
          </cell>
          <cell r="K155">
            <v>0</v>
          </cell>
          <cell r="L155">
            <v>4049</v>
          </cell>
          <cell r="M155">
            <v>0</v>
          </cell>
          <cell r="N155">
            <v>0</v>
          </cell>
          <cell r="O155">
            <v>2958</v>
          </cell>
          <cell r="P155">
            <v>532.44000000000005</v>
          </cell>
          <cell r="Q155">
            <v>0</v>
          </cell>
          <cell r="R155">
            <v>2958</v>
          </cell>
          <cell r="S155">
            <v>0</v>
          </cell>
          <cell r="T155">
            <v>2958</v>
          </cell>
          <cell r="U155">
            <v>2958</v>
          </cell>
          <cell r="V155">
            <v>2958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2958</v>
          </cell>
          <cell r="AC155">
            <v>2958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2958</v>
          </cell>
          <cell r="AV155">
            <v>2397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2958</v>
          </cell>
          <cell r="BD155">
            <v>2397</v>
          </cell>
          <cell r="BE155">
            <v>2958</v>
          </cell>
          <cell r="BF155">
            <v>2397</v>
          </cell>
          <cell r="BG155">
            <v>157.90218568474944</v>
          </cell>
          <cell r="BH155">
            <v>2958</v>
          </cell>
          <cell r="BI155">
            <v>2397</v>
          </cell>
          <cell r="BJ155">
            <v>157.90218568474944</v>
          </cell>
        </row>
        <row r="156">
          <cell r="B156" t="str">
            <v xml:space="preserve">              воздушные линии, в т.ч.</v>
          </cell>
          <cell r="C156">
            <v>0</v>
          </cell>
          <cell r="D156">
            <v>0</v>
          </cell>
          <cell r="E156">
            <v>0</v>
          </cell>
          <cell r="F156">
            <v>5.093</v>
          </cell>
          <cell r="G156">
            <v>5.093</v>
          </cell>
          <cell r="H156" t="str">
            <v>км</v>
          </cell>
          <cell r="K156">
            <v>0</v>
          </cell>
          <cell r="L156">
            <v>4009</v>
          </cell>
          <cell r="M156">
            <v>0</v>
          </cell>
          <cell r="N156">
            <v>0</v>
          </cell>
          <cell r="O156">
            <v>2902</v>
          </cell>
          <cell r="P156">
            <v>522.36</v>
          </cell>
          <cell r="Q156">
            <v>0</v>
          </cell>
          <cell r="R156">
            <v>2902</v>
          </cell>
          <cell r="S156">
            <v>0</v>
          </cell>
          <cell r="T156">
            <v>2902</v>
          </cell>
          <cell r="U156">
            <v>2902</v>
          </cell>
          <cell r="V156">
            <v>2902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2902</v>
          </cell>
          <cell r="AC156">
            <v>2902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2902</v>
          </cell>
          <cell r="AV156">
            <v>2354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2902</v>
          </cell>
          <cell r="BD156">
            <v>2354</v>
          </cell>
          <cell r="BE156">
            <v>2902</v>
          </cell>
          <cell r="BF156">
            <v>2354</v>
          </cell>
          <cell r="BG156">
            <v>81.116471399035149</v>
          </cell>
          <cell r="BH156">
            <v>2902</v>
          </cell>
          <cell r="BI156">
            <v>2354</v>
          </cell>
          <cell r="BJ156">
            <v>81.116471399035149</v>
          </cell>
        </row>
        <row r="157">
          <cell r="B157" t="str">
            <v xml:space="preserve">                   ВЛЭП 1-20 кВ (СН2)</v>
          </cell>
          <cell r="C157">
            <v>0</v>
          </cell>
          <cell r="D157">
            <v>0</v>
          </cell>
          <cell r="E157">
            <v>0</v>
          </cell>
          <cell r="F157">
            <v>5.093</v>
          </cell>
          <cell r="G157">
            <v>5.093</v>
          </cell>
          <cell r="H157" t="str">
            <v>км</v>
          </cell>
          <cell r="K157">
            <v>0</v>
          </cell>
          <cell r="L157">
            <v>4009</v>
          </cell>
          <cell r="M157">
            <v>0</v>
          </cell>
          <cell r="N157">
            <v>0</v>
          </cell>
          <cell r="O157">
            <v>2902</v>
          </cell>
          <cell r="P157">
            <v>522.36</v>
          </cell>
          <cell r="Q157">
            <v>0</v>
          </cell>
          <cell r="R157">
            <v>2902</v>
          </cell>
          <cell r="S157">
            <v>0</v>
          </cell>
          <cell r="T157">
            <v>2902</v>
          </cell>
          <cell r="U157">
            <v>2902</v>
          </cell>
          <cell r="V157">
            <v>2902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2902</v>
          </cell>
          <cell r="AC157">
            <v>2902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2902</v>
          </cell>
          <cell r="AV157">
            <v>2354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2902</v>
          </cell>
          <cell r="BD157">
            <v>2354</v>
          </cell>
          <cell r="BE157">
            <v>2902</v>
          </cell>
          <cell r="BF157">
            <v>2354</v>
          </cell>
          <cell r="BG157">
            <v>81.116471399035149</v>
          </cell>
          <cell r="BH157">
            <v>2902</v>
          </cell>
          <cell r="BI157">
            <v>2354</v>
          </cell>
          <cell r="BJ157">
            <v>81.116471399035149</v>
          </cell>
        </row>
        <row r="158">
          <cell r="A158">
            <v>66</v>
          </cell>
          <cell r="B158" t="str">
            <v>Строительство  ВЛ-10кВ с. Стрельцы Тамбовского района</v>
          </cell>
          <cell r="C158">
            <v>2009</v>
          </cell>
          <cell r="D158">
            <v>2009</v>
          </cell>
          <cell r="E158">
            <v>12.09</v>
          </cell>
          <cell r="F158">
            <v>5.093</v>
          </cell>
          <cell r="G158">
            <v>5.093</v>
          </cell>
          <cell r="H158" t="str">
            <v>км</v>
          </cell>
          <cell r="I158" t="str">
            <v>м</v>
          </cell>
          <cell r="J158" t="str">
            <v>да</v>
          </cell>
          <cell r="K158">
            <v>49</v>
          </cell>
          <cell r="L158">
            <v>4009</v>
          </cell>
          <cell r="M158">
            <v>3</v>
          </cell>
          <cell r="N158">
            <v>2.38</v>
          </cell>
          <cell r="O158">
            <v>2902</v>
          </cell>
          <cell r="P158">
            <v>522.36</v>
          </cell>
          <cell r="Q158">
            <v>0</v>
          </cell>
          <cell r="R158">
            <v>2902</v>
          </cell>
          <cell r="T158">
            <v>2902</v>
          </cell>
          <cell r="U158">
            <v>2902</v>
          </cell>
          <cell r="V158">
            <v>2902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2902</v>
          </cell>
          <cell r="AC158">
            <v>2902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2902</v>
          </cell>
          <cell r="AV158">
            <v>2354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2902</v>
          </cell>
          <cell r="BD158">
            <v>2354</v>
          </cell>
          <cell r="BE158">
            <v>2902</v>
          </cell>
          <cell r="BF158">
            <v>2354</v>
          </cell>
          <cell r="BG158">
            <v>81.116471399035149</v>
          </cell>
          <cell r="BH158">
            <v>2902</v>
          </cell>
          <cell r="BI158">
            <v>2354</v>
          </cell>
          <cell r="BJ158">
            <v>81.116471399035149</v>
          </cell>
        </row>
        <row r="159">
          <cell r="B159" t="str">
            <v xml:space="preserve">              кабельные линии, в т.ч.</v>
          </cell>
          <cell r="F159">
            <v>2.1999999999999999E-2</v>
          </cell>
          <cell r="G159">
            <v>2.1999999999999999E-2</v>
          </cell>
          <cell r="H159" t="str">
            <v>км</v>
          </cell>
          <cell r="K159">
            <v>0</v>
          </cell>
          <cell r="L159">
            <v>40</v>
          </cell>
          <cell r="M159">
            <v>0</v>
          </cell>
          <cell r="N159">
            <v>0</v>
          </cell>
          <cell r="O159">
            <v>56</v>
          </cell>
          <cell r="P159">
            <v>10.08</v>
          </cell>
          <cell r="Q159">
            <v>0</v>
          </cell>
          <cell r="R159">
            <v>56</v>
          </cell>
          <cell r="S159">
            <v>0</v>
          </cell>
          <cell r="T159">
            <v>56</v>
          </cell>
          <cell r="U159">
            <v>56</v>
          </cell>
          <cell r="V159">
            <v>56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56</v>
          </cell>
          <cell r="AC159">
            <v>56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56</v>
          </cell>
          <cell r="AV159">
            <v>43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56</v>
          </cell>
          <cell r="BD159">
            <v>43</v>
          </cell>
          <cell r="BE159">
            <v>56</v>
          </cell>
          <cell r="BF159">
            <v>43</v>
          </cell>
          <cell r="BG159">
            <v>76.785714285714292</v>
          </cell>
          <cell r="BH159">
            <v>56</v>
          </cell>
          <cell r="BI159">
            <v>43</v>
          </cell>
          <cell r="BJ159">
            <v>76.785714285714292</v>
          </cell>
        </row>
        <row r="160">
          <cell r="A160">
            <v>67</v>
          </cell>
          <cell r="B160" t="str">
            <v xml:space="preserve">Строительство КЛ-10 кВ по Тамбовской области </v>
          </cell>
          <cell r="C160">
            <v>2009</v>
          </cell>
          <cell r="D160">
            <v>2009</v>
          </cell>
          <cell r="E160">
            <v>12.09</v>
          </cell>
          <cell r="F160">
            <v>2.1999999999999999E-2</v>
          </cell>
          <cell r="G160">
            <v>2.1999999999999999E-2</v>
          </cell>
          <cell r="H160" t="str">
            <v>км</v>
          </cell>
          <cell r="I160" t="str">
            <v>м</v>
          </cell>
          <cell r="J160" t="str">
            <v>да</v>
          </cell>
          <cell r="K160">
            <v>36</v>
          </cell>
          <cell r="L160">
            <v>40</v>
          </cell>
          <cell r="M160">
            <v>4</v>
          </cell>
          <cell r="N160">
            <v>1.72</v>
          </cell>
          <cell r="O160">
            <v>56</v>
          </cell>
          <cell r="P160">
            <v>10.08</v>
          </cell>
          <cell r="Q160">
            <v>0</v>
          </cell>
          <cell r="R160">
            <v>56</v>
          </cell>
          <cell r="S160">
            <v>0</v>
          </cell>
          <cell r="T160">
            <v>56</v>
          </cell>
          <cell r="U160">
            <v>56</v>
          </cell>
          <cell r="V160">
            <v>56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56</v>
          </cell>
          <cell r="AC160">
            <v>56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56</v>
          </cell>
          <cell r="AV160">
            <v>43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56</v>
          </cell>
          <cell r="BD160">
            <v>43</v>
          </cell>
          <cell r="BE160">
            <v>56</v>
          </cell>
          <cell r="BF160">
            <v>43</v>
          </cell>
          <cell r="BG160">
            <v>76.785714285714292</v>
          </cell>
          <cell r="BH160">
            <v>56</v>
          </cell>
          <cell r="BI160">
            <v>43</v>
          </cell>
          <cell r="BJ160">
            <v>76.785714285714292</v>
          </cell>
        </row>
        <row r="161">
          <cell r="B161" t="str">
            <v xml:space="preserve">            Подстанции, в т. ч.</v>
          </cell>
          <cell r="C161">
            <v>0</v>
          </cell>
          <cell r="D161">
            <v>0</v>
          </cell>
          <cell r="E161">
            <v>0</v>
          </cell>
          <cell r="F161">
            <v>0.63</v>
          </cell>
          <cell r="G161">
            <v>1.26</v>
          </cell>
          <cell r="H161" t="str">
            <v>МВА</v>
          </cell>
          <cell r="K161">
            <v>0</v>
          </cell>
          <cell r="L161">
            <v>-120</v>
          </cell>
          <cell r="M161">
            <v>0</v>
          </cell>
          <cell r="N161">
            <v>0</v>
          </cell>
          <cell r="O161">
            <v>3206</v>
          </cell>
          <cell r="P161">
            <v>577.07999999999993</v>
          </cell>
          <cell r="Q161">
            <v>2936</v>
          </cell>
          <cell r="R161">
            <v>270</v>
          </cell>
          <cell r="S161">
            <v>0</v>
          </cell>
          <cell r="T161">
            <v>3206</v>
          </cell>
          <cell r="U161">
            <v>3206</v>
          </cell>
          <cell r="V161">
            <v>3206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3206</v>
          </cell>
          <cell r="AC161">
            <v>3206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3206</v>
          </cell>
          <cell r="AV161">
            <v>1502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3206</v>
          </cell>
          <cell r="BD161">
            <v>1502</v>
          </cell>
          <cell r="BE161">
            <v>3206</v>
          </cell>
          <cell r="BF161">
            <v>1502</v>
          </cell>
          <cell r="BG161">
            <v>46.849656893325012</v>
          </cell>
          <cell r="BH161">
            <v>3206</v>
          </cell>
          <cell r="BI161">
            <v>1502</v>
          </cell>
          <cell r="BJ161">
            <v>46.849656893325012</v>
          </cell>
        </row>
        <row r="162">
          <cell r="B162" t="str">
            <v xml:space="preserve">                Уровень входящего напряжения СН2</v>
          </cell>
          <cell r="C162">
            <v>0</v>
          </cell>
          <cell r="D162">
            <v>0</v>
          </cell>
          <cell r="E162">
            <v>0</v>
          </cell>
          <cell r="F162">
            <v>0.63</v>
          </cell>
          <cell r="G162">
            <v>1.26</v>
          </cell>
          <cell r="H162" t="str">
            <v>МВА</v>
          </cell>
          <cell r="K162">
            <v>0</v>
          </cell>
          <cell r="L162">
            <v>-120</v>
          </cell>
          <cell r="M162">
            <v>0</v>
          </cell>
          <cell r="N162">
            <v>0</v>
          </cell>
          <cell r="O162">
            <v>3206</v>
          </cell>
          <cell r="P162">
            <v>577.07999999999993</v>
          </cell>
          <cell r="Q162">
            <v>2936</v>
          </cell>
          <cell r="R162">
            <v>270</v>
          </cell>
          <cell r="S162">
            <v>0</v>
          </cell>
          <cell r="T162">
            <v>3206</v>
          </cell>
          <cell r="U162">
            <v>3206</v>
          </cell>
          <cell r="V162">
            <v>3206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3206</v>
          </cell>
          <cell r="AC162">
            <v>3206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3206</v>
          </cell>
          <cell r="AV162">
            <v>1502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3206</v>
          </cell>
          <cell r="BD162">
            <v>1502</v>
          </cell>
          <cell r="BE162">
            <v>3206</v>
          </cell>
          <cell r="BF162">
            <v>1502</v>
          </cell>
          <cell r="BG162">
            <v>46.849656893325012</v>
          </cell>
          <cell r="BH162">
            <v>3206</v>
          </cell>
          <cell r="BI162">
            <v>1502</v>
          </cell>
          <cell r="BJ162">
            <v>46.849656893325012</v>
          </cell>
        </row>
        <row r="163">
          <cell r="A163">
            <v>68</v>
          </cell>
          <cell r="B163" t="str">
            <v>Строительство КТП-10/0.4 кВ с. Стрельцы Тамбовского района</v>
          </cell>
          <cell r="C163">
            <v>2009</v>
          </cell>
          <cell r="D163">
            <v>2009</v>
          </cell>
          <cell r="E163">
            <v>12.09</v>
          </cell>
          <cell r="F163">
            <v>0.63</v>
          </cell>
          <cell r="G163">
            <v>1.26</v>
          </cell>
          <cell r="H163" t="str">
            <v>МВА</v>
          </cell>
          <cell r="I163" t="str">
            <v>м</v>
          </cell>
          <cell r="J163" t="str">
            <v>да</v>
          </cell>
          <cell r="K163">
            <v>22</v>
          </cell>
          <cell r="L163">
            <v>-120</v>
          </cell>
          <cell r="M163">
            <v>6</v>
          </cell>
          <cell r="N163">
            <v>0.96</v>
          </cell>
          <cell r="O163">
            <v>3206</v>
          </cell>
          <cell r="P163">
            <v>577.07999999999993</v>
          </cell>
          <cell r="Q163">
            <v>2936</v>
          </cell>
          <cell r="R163">
            <v>270</v>
          </cell>
          <cell r="T163">
            <v>3206</v>
          </cell>
          <cell r="U163">
            <v>3206</v>
          </cell>
          <cell r="V163">
            <v>3206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3206</v>
          </cell>
          <cell r="AC163">
            <v>3206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3206</v>
          </cell>
          <cell r="AV163">
            <v>1502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3206</v>
          </cell>
          <cell r="BD163">
            <v>1502</v>
          </cell>
          <cell r="BE163">
            <v>3206</v>
          </cell>
          <cell r="BF163">
            <v>1502</v>
          </cell>
          <cell r="BG163">
            <v>46.849656893325012</v>
          </cell>
          <cell r="BH163">
            <v>3206</v>
          </cell>
          <cell r="BI163">
            <v>1502</v>
          </cell>
          <cell r="BJ163">
            <v>46.849656893325012</v>
          </cell>
        </row>
        <row r="164">
          <cell r="A164" t="str">
            <v>4.1.2.</v>
          </cell>
          <cell r="B164" t="str">
            <v>Приобретение объектов основных средств</v>
          </cell>
        </row>
        <row r="165">
          <cell r="A165" t="str">
            <v>69</v>
          </cell>
          <cell r="B165" t="str">
            <v>Приобретение КТП 116кВА-400кВА и ВЛ-0,4кВ, расположенных по адресу: Тамбовская область, Сосновский район, пос. Рабочий (соглашение  об отступном)</v>
          </cell>
        </row>
        <row r="166">
          <cell r="A166" t="str">
            <v>70</v>
          </cell>
          <cell r="B166" t="str">
            <v>Приобретение ВЛИ-0,4кВ, протяженностью 0,15 км, расположенной по адресу: Тамбовская обл., Мичуринский район, с. Заворонежское, ул. Садовая.</v>
          </cell>
        </row>
        <row r="167">
          <cell r="A167" t="str">
            <v>71</v>
          </cell>
          <cell r="B167" t="str">
            <v>Приобретение КТП 10/0,4кВ №К-206, ВЛ 10 кВ фидер №2 от ПС 110 кВ, ВЛ-0,4 кВ от КТП 10/0,4 кВ № К-206, расположенных по адресу: Тамбовская обл., Кирсановский р-н, с. Хмелинка, пос. Липовец (соглашение  об отступном)</v>
          </cell>
        </row>
        <row r="168">
          <cell r="A168" t="str">
            <v>72</v>
          </cell>
          <cell r="B168" t="str">
            <v>Приобретение трансформаторной подстанции (КТП) 10/0,4кВ №И-291, мощностью 100 кВА, расположенной по адресу: Тамбовская обл., Инжавинский район, с. Красивка, ул. Степная (соглашение  об отступном)</v>
          </cell>
        </row>
        <row r="169">
          <cell r="A169" t="str">
            <v>73</v>
          </cell>
          <cell r="B169" t="str">
            <v>Приобретение здания КТП 400 кВА № 15 Ф1 ПС, расположенного по адресу: Тамбовская обл., Сосновский р-н, с. Перкино, ул. Луговая, д.70 (соглашение  об отступном)</v>
          </cell>
        </row>
        <row r="170">
          <cell r="A170" t="str">
            <v>74</v>
          </cell>
          <cell r="B170" t="str">
            <v>Приобретение трансформаторной подстанции (КТП) 10/0,4кВ №И-099, мощностью 63 кВА, расположенной по адресу: Тамбовская обл., р.п. Инжавино, ул. Заводская (соглашение  об отступном)</v>
          </cell>
        </row>
      </sheetData>
      <sheetData sheetId="10" refreshError="1"/>
      <sheetData sheetId="11" refreshError="1"/>
      <sheetData sheetId="12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 xml:space="preserve">9а.Объем закупок МТР и приобретения услуг, включая конкурсные 
и регламентированные внеконкурсные закупки (УЗ) (план)          </v>
          </cell>
          <cell r="S5" t="str">
            <v xml:space="preserve">9а.Объем закупок МТР и приобретения услуг
 (Выполнение)       </v>
          </cell>
          <cell r="AA5" t="str">
            <v xml:space="preserve">9а.Объем закупок МТР и приобретения услуг (Область анализа)     </v>
          </cell>
        </row>
        <row r="6">
          <cell r="C6" t="str">
            <v>тыс.руб без НДС</v>
          </cell>
        </row>
        <row r="7">
          <cell r="A7" t="str">
            <v xml:space="preserve"> </v>
          </cell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1.</v>
          </cell>
          <cell r="C10" t="str">
            <v>Стоимость запасов МТР на начало периода-всего*)</v>
          </cell>
          <cell r="D10" t="str">
            <v>тыс.руб</v>
          </cell>
          <cell r="E10">
            <v>90675</v>
          </cell>
          <cell r="F10">
            <v>90675</v>
          </cell>
          <cell r="G10">
            <v>107517.6</v>
          </cell>
          <cell r="H10">
            <v>107517.6</v>
          </cell>
          <cell r="I10">
            <v>96568</v>
          </cell>
          <cell r="J10">
            <v>107517.6</v>
          </cell>
          <cell r="K10">
            <v>109296.3</v>
          </cell>
          <cell r="L10">
            <v>107517.6</v>
          </cell>
          <cell r="M10">
            <v>125265.1</v>
          </cell>
          <cell r="N10">
            <v>125265.1</v>
          </cell>
          <cell r="O10">
            <v>124301.81372588791</v>
          </cell>
          <cell r="P10">
            <v>133282.92749781659</v>
          </cell>
          <cell r="Q10">
            <v>133282.92749781659</v>
          </cell>
          <cell r="S10">
            <v>107517.6</v>
          </cell>
          <cell r="T10">
            <v>107517.6</v>
          </cell>
          <cell r="U10">
            <v>96568</v>
          </cell>
          <cell r="V10">
            <v>107849.1</v>
          </cell>
          <cell r="W10">
            <v>109296.3</v>
          </cell>
          <cell r="X10">
            <v>107517.6</v>
          </cell>
          <cell r="Y10">
            <v>118067.7</v>
          </cell>
          <cell r="AA10">
            <v>125265.1</v>
          </cell>
          <cell r="AB10">
            <v>107517.6</v>
          </cell>
          <cell r="AC10">
            <v>118067.7</v>
          </cell>
          <cell r="AD10">
            <v>107517.6</v>
          </cell>
          <cell r="AE10">
            <v>0</v>
          </cell>
          <cell r="AF10">
            <v>0</v>
          </cell>
        </row>
        <row r="11">
          <cell r="B11" t="str">
            <v>1.1.</v>
          </cell>
          <cell r="C11" t="str">
            <v>Сырье, материалы, комплектующие изд. и полуфабрикаты для текущей деятельности</v>
          </cell>
          <cell r="D11" t="str">
            <v>тыс.руб</v>
          </cell>
          <cell r="E11">
            <v>76179</v>
          </cell>
          <cell r="F11">
            <v>76179</v>
          </cell>
          <cell r="G11">
            <v>82519.600000000006</v>
          </cell>
          <cell r="H11">
            <v>82519.600000000006</v>
          </cell>
          <cell r="I11">
            <v>74291</v>
          </cell>
          <cell r="J11">
            <v>82519.600000000006</v>
          </cell>
          <cell r="K11">
            <v>88783.3</v>
          </cell>
          <cell r="L11">
            <v>82519.600000000006</v>
          </cell>
          <cell r="M11">
            <v>99935.6</v>
          </cell>
          <cell r="N11">
            <v>99935.6</v>
          </cell>
          <cell r="O11">
            <v>98972.313725887914</v>
          </cell>
          <cell r="P11">
            <v>107953.42749781659</v>
          </cell>
          <cell r="Q11">
            <v>107953.42749781659</v>
          </cell>
          <cell r="S11">
            <v>82519.600000000006</v>
          </cell>
          <cell r="T11">
            <v>82519.600000000006</v>
          </cell>
          <cell r="U11">
            <v>74291</v>
          </cell>
          <cell r="V11">
            <v>82519.600000000006</v>
          </cell>
          <cell r="W11">
            <v>88783.3</v>
          </cell>
          <cell r="X11">
            <v>82519.600000000006</v>
          </cell>
          <cell r="Y11">
            <v>89526.2</v>
          </cell>
          <cell r="AA11">
            <v>99935.6</v>
          </cell>
          <cell r="AB11">
            <v>82519.600000000006</v>
          </cell>
          <cell r="AC11">
            <v>89526.2</v>
          </cell>
          <cell r="AD11">
            <v>82519.600000000006</v>
          </cell>
          <cell r="AE11">
            <v>0</v>
          </cell>
          <cell r="AF11">
            <v>0</v>
          </cell>
        </row>
        <row r="12">
          <cell r="B12" t="str">
            <v>1.1.1.</v>
          </cell>
          <cell r="C12" t="str">
            <v>на производство и эксплаутацию</v>
          </cell>
          <cell r="D12" t="str">
            <v>тыс.руб</v>
          </cell>
          <cell r="E12">
            <v>62679</v>
          </cell>
          <cell r="F12">
            <v>62679</v>
          </cell>
          <cell r="G12">
            <v>78598.600000000006</v>
          </cell>
          <cell r="H12">
            <v>78598.600000000006</v>
          </cell>
          <cell r="I12">
            <v>70370</v>
          </cell>
          <cell r="J12">
            <v>78598.600000000006</v>
          </cell>
          <cell r="K12">
            <v>84862.3</v>
          </cell>
          <cell r="L12">
            <v>78598.600000000006</v>
          </cell>
          <cell r="M12">
            <v>88450.6</v>
          </cell>
          <cell r="N12">
            <v>88450.6</v>
          </cell>
          <cell r="O12">
            <v>69023.08091418269</v>
          </cell>
          <cell r="P12">
            <v>77559.863277715456</v>
          </cell>
          <cell r="Q12">
            <v>77559.863277715456</v>
          </cell>
          <cell r="S12">
            <v>78598.600000000006</v>
          </cell>
          <cell r="T12">
            <v>78598.600000000006</v>
          </cell>
          <cell r="U12">
            <v>70370</v>
          </cell>
          <cell r="V12">
            <v>78598.600000000006</v>
          </cell>
          <cell r="W12">
            <v>84862.3</v>
          </cell>
          <cell r="X12">
            <v>78598.600000000006</v>
          </cell>
          <cell r="Y12">
            <v>74120.2</v>
          </cell>
          <cell r="AA12">
            <v>88450.6</v>
          </cell>
          <cell r="AB12">
            <v>78598.600000000006</v>
          </cell>
          <cell r="AC12">
            <v>74120.2</v>
          </cell>
          <cell r="AD12">
            <v>78598.600000000006</v>
          </cell>
          <cell r="AE12">
            <v>0</v>
          </cell>
          <cell r="AF12">
            <v>0</v>
          </cell>
        </row>
        <row r="13">
          <cell r="B13" t="str">
            <v>1.1.2.</v>
          </cell>
          <cell r="C13" t="str">
            <v>на ремонт</v>
          </cell>
          <cell r="D13" t="str">
            <v>тыс.руб</v>
          </cell>
          <cell r="E13">
            <v>13500</v>
          </cell>
          <cell r="F13">
            <v>13500</v>
          </cell>
          <cell r="G13">
            <v>3921</v>
          </cell>
          <cell r="H13">
            <v>3921</v>
          </cell>
          <cell r="I13">
            <v>3921</v>
          </cell>
          <cell r="J13">
            <v>3921</v>
          </cell>
          <cell r="K13">
            <v>3921</v>
          </cell>
          <cell r="L13">
            <v>3921</v>
          </cell>
          <cell r="M13">
            <v>11485</v>
          </cell>
          <cell r="N13">
            <v>11485</v>
          </cell>
          <cell r="O13">
            <v>6835.4328117052191</v>
          </cell>
          <cell r="P13">
            <v>7279.7642201011386</v>
          </cell>
          <cell r="Q13">
            <v>7279.7642201011386</v>
          </cell>
          <cell r="S13">
            <v>3921</v>
          </cell>
          <cell r="T13">
            <v>3921</v>
          </cell>
          <cell r="U13">
            <v>3921</v>
          </cell>
          <cell r="V13">
            <v>3921</v>
          </cell>
          <cell r="W13">
            <v>3921</v>
          </cell>
          <cell r="X13">
            <v>3921</v>
          </cell>
          <cell r="Y13">
            <v>15406</v>
          </cell>
          <cell r="AA13">
            <v>11485</v>
          </cell>
          <cell r="AB13">
            <v>3921</v>
          </cell>
          <cell r="AC13">
            <v>15406</v>
          </cell>
          <cell r="AD13">
            <v>3921</v>
          </cell>
          <cell r="AE13">
            <v>0</v>
          </cell>
          <cell r="AF13">
            <v>0</v>
          </cell>
        </row>
        <row r="14">
          <cell r="B14" t="str">
            <v>1.1.3.</v>
          </cell>
          <cell r="C14" t="str">
            <v>прочие</v>
          </cell>
          <cell r="D14" t="str">
            <v>тыс.руб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23113.8</v>
          </cell>
          <cell r="P14">
            <v>23113.8</v>
          </cell>
          <cell r="Q14">
            <v>23113.8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 t="str">
            <v/>
          </cell>
        </row>
        <row r="15">
          <cell r="B15" t="str">
            <v>1.2.</v>
          </cell>
          <cell r="C15" t="str">
            <v>материалы и оборудование для инвест.деят, всего</v>
          </cell>
          <cell r="D15" t="str">
            <v>тыс.руб</v>
          </cell>
          <cell r="E15">
            <v>14496</v>
          </cell>
          <cell r="F15">
            <v>14496</v>
          </cell>
          <cell r="G15">
            <v>24998</v>
          </cell>
          <cell r="H15">
            <v>24998</v>
          </cell>
          <cell r="I15">
            <v>22277</v>
          </cell>
          <cell r="J15">
            <v>24998</v>
          </cell>
          <cell r="K15">
            <v>20513</v>
          </cell>
          <cell r="L15">
            <v>24998</v>
          </cell>
          <cell r="M15">
            <v>25329.5</v>
          </cell>
          <cell r="N15">
            <v>25329.5</v>
          </cell>
          <cell r="O15">
            <v>25329.5</v>
          </cell>
          <cell r="P15">
            <v>25329.5</v>
          </cell>
          <cell r="Q15">
            <v>25329.5</v>
          </cell>
          <cell r="S15">
            <v>24998</v>
          </cell>
          <cell r="T15">
            <v>24998</v>
          </cell>
          <cell r="U15">
            <v>22277</v>
          </cell>
          <cell r="V15">
            <v>25329.5</v>
          </cell>
          <cell r="W15">
            <v>20513</v>
          </cell>
          <cell r="X15">
            <v>24998</v>
          </cell>
          <cell r="Y15">
            <v>28541.5</v>
          </cell>
          <cell r="AA15">
            <v>25329.5</v>
          </cell>
          <cell r="AB15">
            <v>24998</v>
          </cell>
          <cell r="AC15">
            <v>28541.5</v>
          </cell>
          <cell r="AD15">
            <v>24998</v>
          </cell>
          <cell r="AE15">
            <v>0</v>
          </cell>
          <cell r="AF15">
            <v>0</v>
          </cell>
        </row>
        <row r="16">
          <cell r="B16" t="str">
            <v>1.2.1.</v>
          </cell>
          <cell r="C16" t="str">
            <v>на тех перевооружение и реконструкцию</v>
          </cell>
          <cell r="D16" t="str">
            <v>тыс.руб</v>
          </cell>
          <cell r="E16">
            <v>14496</v>
          </cell>
          <cell r="F16">
            <v>14496</v>
          </cell>
          <cell r="G16">
            <v>24998</v>
          </cell>
          <cell r="H16">
            <v>24998</v>
          </cell>
          <cell r="I16">
            <v>22277</v>
          </cell>
          <cell r="J16">
            <v>24998</v>
          </cell>
          <cell r="K16">
            <v>20513</v>
          </cell>
          <cell r="L16">
            <v>24998</v>
          </cell>
          <cell r="M16">
            <v>25329.5</v>
          </cell>
          <cell r="N16">
            <v>25329.5</v>
          </cell>
          <cell r="O16">
            <v>25329.5</v>
          </cell>
          <cell r="P16">
            <v>25329.5</v>
          </cell>
          <cell r="Q16">
            <v>25329.5</v>
          </cell>
          <cell r="S16">
            <v>24998</v>
          </cell>
          <cell r="T16">
            <v>24998</v>
          </cell>
          <cell r="U16">
            <v>22277</v>
          </cell>
          <cell r="V16">
            <v>25329.5</v>
          </cell>
          <cell r="W16">
            <v>20513</v>
          </cell>
          <cell r="X16">
            <v>24998</v>
          </cell>
          <cell r="Y16">
            <v>28541.5</v>
          </cell>
          <cell r="AA16">
            <v>25329.5</v>
          </cell>
          <cell r="AB16">
            <v>24998</v>
          </cell>
          <cell r="AC16">
            <v>28541.5</v>
          </cell>
          <cell r="AD16">
            <v>24998</v>
          </cell>
          <cell r="AE16">
            <v>0</v>
          </cell>
          <cell r="AF16">
            <v>0</v>
          </cell>
        </row>
        <row r="17">
          <cell r="B17" t="str">
            <v>1.2.2.</v>
          </cell>
          <cell r="C17" t="str">
            <v>на строительство и расширение</v>
          </cell>
          <cell r="D17" t="str">
            <v>тыс.руб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A17">
            <v>0</v>
          </cell>
          <cell r="AB17">
            <v>0</v>
          </cell>
          <cell r="AE17">
            <v>0</v>
          </cell>
          <cell r="AF17" t="str">
            <v/>
          </cell>
        </row>
        <row r="18">
          <cell r="B18" t="str">
            <v>1.2.3.</v>
          </cell>
          <cell r="C18" t="str">
            <v>на прочие цели</v>
          </cell>
          <cell r="D18" t="str">
            <v>тыс.руб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A18">
            <v>0</v>
          </cell>
          <cell r="AB18">
            <v>0</v>
          </cell>
          <cell r="AE18">
            <v>0</v>
          </cell>
          <cell r="AF18" t="str">
            <v/>
          </cell>
        </row>
        <row r="19">
          <cell r="B19" t="str">
            <v>2.</v>
          </cell>
          <cell r="C19" t="str">
            <v>Расход МТР*) -всего</v>
          </cell>
          <cell r="D19" t="str">
            <v>тыс.руб</v>
          </cell>
          <cell r="E19">
            <v>280632</v>
          </cell>
          <cell r="F19">
            <v>171121</v>
          </cell>
          <cell r="G19">
            <v>190740.73800000001</v>
          </cell>
          <cell r="H19">
            <v>18618.387999999999</v>
          </cell>
          <cell r="I19">
            <v>35477.230000000003</v>
          </cell>
          <cell r="J19">
            <v>54095.618000000002</v>
          </cell>
          <cell r="K19">
            <v>43830.39</v>
          </cell>
          <cell r="L19">
            <v>97926.008000000002</v>
          </cell>
          <cell r="M19">
            <v>92814.73000000001</v>
          </cell>
          <cell r="N19">
            <v>108962.0404</v>
          </cell>
          <cell r="O19">
            <v>125622.038526</v>
          </cell>
          <cell r="P19">
            <v>140589.84899166401</v>
          </cell>
          <cell r="Q19">
            <v>207767.27960000001</v>
          </cell>
          <cell r="S19">
            <v>186961.47220000002</v>
          </cell>
          <cell r="T19">
            <v>18618.387999999999</v>
          </cell>
          <cell r="U19">
            <v>35477.230000000003</v>
          </cell>
          <cell r="V19">
            <v>54095.618000000002</v>
          </cell>
          <cell r="W19">
            <v>39761.594000000005</v>
          </cell>
          <cell r="X19">
            <v>93857.212</v>
          </cell>
          <cell r="Y19">
            <v>93104.260200000004</v>
          </cell>
          <cell r="AA19">
            <v>92814.73000000001</v>
          </cell>
          <cell r="AB19">
            <v>190740.73800000001</v>
          </cell>
          <cell r="AC19">
            <v>93104.260200000004</v>
          </cell>
          <cell r="AD19">
            <v>186961.47220000002</v>
          </cell>
          <cell r="AE19">
            <v>-3779.2657999999938</v>
          </cell>
          <cell r="AF19">
            <v>-1.9813626808972466E-2</v>
          </cell>
        </row>
        <row r="20">
          <cell r="B20" t="str">
            <v>2.1</v>
          </cell>
          <cell r="C20" t="str">
            <v>Сырье, материалы, комплектующие изд. и полуфабрикаты для текущей деятельности</v>
          </cell>
          <cell r="D20" t="str">
            <v>тыс.руб</v>
          </cell>
          <cell r="E20">
            <v>85883</v>
          </cell>
          <cell r="F20">
            <v>106871</v>
          </cell>
          <cell r="G20">
            <v>115124.73800000001</v>
          </cell>
          <cell r="H20">
            <v>15897.387999999999</v>
          </cell>
          <cell r="I20">
            <v>33465.230000000003</v>
          </cell>
          <cell r="J20">
            <v>49362.618000000002</v>
          </cell>
          <cell r="K20">
            <v>38018.39</v>
          </cell>
          <cell r="L20">
            <v>87381.008000000002</v>
          </cell>
          <cell r="M20">
            <v>27743.730000000003</v>
          </cell>
          <cell r="N20">
            <v>69962.040399999998</v>
          </cell>
          <cell r="O20">
            <v>77622.038526000004</v>
          </cell>
          <cell r="P20">
            <v>82589.84899166401</v>
          </cell>
          <cell r="Q20">
            <v>83316.679600000003</v>
          </cell>
          <cell r="S20">
            <v>117919.4722</v>
          </cell>
          <cell r="T20">
            <v>15897.387999999999</v>
          </cell>
          <cell r="U20">
            <v>33465.230000000003</v>
          </cell>
          <cell r="V20">
            <v>49362.618000000002</v>
          </cell>
          <cell r="W20">
            <v>35585.594000000005</v>
          </cell>
          <cell r="X20">
            <v>84948.212</v>
          </cell>
          <cell r="Y20">
            <v>32971.260200000004</v>
          </cell>
          <cell r="AA20">
            <v>27743.730000000003</v>
          </cell>
          <cell r="AB20">
            <v>115124.73800000001</v>
          </cell>
          <cell r="AC20">
            <v>32971.260200000004</v>
          </cell>
          <cell r="AD20">
            <v>117919.4722</v>
          </cell>
          <cell r="AE20">
            <v>2794.7341999999917</v>
          </cell>
          <cell r="AF20">
            <v>2.4275705192049961E-2</v>
          </cell>
        </row>
        <row r="21">
          <cell r="B21" t="str">
            <v>2.1.1.</v>
          </cell>
          <cell r="C21" t="str">
            <v>на производство и эксплуатацию</v>
          </cell>
          <cell r="D21" t="str">
            <v>тыс.руб</v>
          </cell>
          <cell r="E21">
            <v>50644</v>
          </cell>
          <cell r="F21">
            <v>65610</v>
          </cell>
          <cell r="G21">
            <v>64554.488000000005</v>
          </cell>
          <cell r="H21">
            <v>14883.187999999998</v>
          </cell>
          <cell r="I21">
            <v>13610.180000000004</v>
          </cell>
          <cell r="J21">
            <v>28493.368000000002</v>
          </cell>
          <cell r="K21">
            <v>17241.39</v>
          </cell>
          <cell r="L21">
            <v>45734.758000000002</v>
          </cell>
          <cell r="M21">
            <v>18819.730000000003</v>
          </cell>
          <cell r="N21">
            <v>53040.040399999998</v>
          </cell>
          <cell r="O21">
            <v>59600.038526000004</v>
          </cell>
          <cell r="P21">
            <v>63414.440991664014</v>
          </cell>
          <cell r="Q21">
            <v>62703.116000000009</v>
          </cell>
          <cell r="S21">
            <v>68483.514360000001</v>
          </cell>
          <cell r="T21">
            <v>14883.187999999998</v>
          </cell>
          <cell r="U21">
            <v>13610.180000000004</v>
          </cell>
          <cell r="V21">
            <v>28493.368000000002</v>
          </cell>
          <cell r="W21">
            <v>16993.995000000003</v>
          </cell>
          <cell r="X21">
            <v>45487.363000000005</v>
          </cell>
          <cell r="Y21">
            <v>22996.151360000003</v>
          </cell>
          <cell r="AA21">
            <v>18819.730000000003</v>
          </cell>
          <cell r="AB21">
            <v>64554.488000000005</v>
          </cell>
          <cell r="AC21">
            <v>22996.151360000003</v>
          </cell>
          <cell r="AD21">
            <v>68483.514360000001</v>
          </cell>
          <cell r="AE21">
            <v>3929.0263599999962</v>
          </cell>
          <cell r="AF21">
            <v>6.0863721202466914E-2</v>
          </cell>
        </row>
        <row r="22">
          <cell r="B22" t="str">
            <v>2.1.2.</v>
          </cell>
          <cell r="C22" t="str">
            <v>на ремонт</v>
          </cell>
          <cell r="D22" t="str">
            <v>тыс.руб</v>
          </cell>
          <cell r="E22">
            <v>35239</v>
          </cell>
          <cell r="F22">
            <v>41261</v>
          </cell>
          <cell r="G22">
            <v>50570.25</v>
          </cell>
          <cell r="H22">
            <v>1014.2</v>
          </cell>
          <cell r="I22">
            <v>19855.05</v>
          </cell>
          <cell r="J22">
            <v>20869.25</v>
          </cell>
          <cell r="K22">
            <v>20777</v>
          </cell>
          <cell r="L22">
            <v>41646.25</v>
          </cell>
          <cell r="M22">
            <v>8924</v>
          </cell>
          <cell r="N22">
            <v>16922</v>
          </cell>
          <cell r="O22">
            <v>18022</v>
          </cell>
          <cell r="P22">
            <v>19175.407999999999</v>
          </cell>
          <cell r="Q22">
            <v>20613.563599999998</v>
          </cell>
          <cell r="S22">
            <v>49435.957840000003</v>
          </cell>
          <cell r="T22">
            <v>1014.2</v>
          </cell>
          <cell r="U22">
            <v>19855.05</v>
          </cell>
          <cell r="V22">
            <v>20869.25</v>
          </cell>
          <cell r="W22">
            <v>18591.599000000002</v>
          </cell>
          <cell r="X22">
            <v>39460.849000000002</v>
          </cell>
          <cell r="Y22">
            <v>9975.1088400000026</v>
          </cell>
          <cell r="AA22">
            <v>8924</v>
          </cell>
          <cell r="AB22">
            <v>50570.25</v>
          </cell>
          <cell r="AC22">
            <v>9975.1088400000026</v>
          </cell>
          <cell r="AD22">
            <v>49435.957840000003</v>
          </cell>
          <cell r="AE22">
            <v>-1134.2921599999972</v>
          </cell>
          <cell r="AF22">
            <v>-2.2430028722420736E-2</v>
          </cell>
        </row>
        <row r="23">
          <cell r="B23" t="str">
            <v>2.1.3.</v>
          </cell>
          <cell r="C23" t="str">
            <v>прочие</v>
          </cell>
          <cell r="D23" t="str">
            <v>тыс.руб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 t="str">
            <v/>
          </cell>
        </row>
        <row r="24">
          <cell r="B24" t="str">
            <v>2.2.</v>
          </cell>
          <cell r="C24" t="str">
            <v>материалы и оборудование для инвест.деят</v>
          </cell>
          <cell r="D24" t="str">
            <v>тыс.руб</v>
          </cell>
          <cell r="E24">
            <v>194749</v>
          </cell>
          <cell r="F24">
            <v>64250</v>
          </cell>
          <cell r="G24">
            <v>75616</v>
          </cell>
          <cell r="H24">
            <v>2721</v>
          </cell>
          <cell r="I24">
            <v>2012</v>
          </cell>
          <cell r="J24">
            <v>4733</v>
          </cell>
          <cell r="K24">
            <v>5812</v>
          </cell>
          <cell r="L24">
            <v>10545</v>
          </cell>
          <cell r="M24">
            <v>65071</v>
          </cell>
          <cell r="N24">
            <v>39000</v>
          </cell>
          <cell r="O24">
            <v>48000</v>
          </cell>
          <cell r="P24">
            <v>58000</v>
          </cell>
          <cell r="Q24">
            <v>124450.6</v>
          </cell>
          <cell r="S24">
            <v>69042</v>
          </cell>
          <cell r="T24">
            <v>2721</v>
          </cell>
          <cell r="U24">
            <v>2012</v>
          </cell>
          <cell r="V24">
            <v>4733</v>
          </cell>
          <cell r="W24">
            <v>4176</v>
          </cell>
          <cell r="X24">
            <v>8909</v>
          </cell>
          <cell r="Y24">
            <v>60133</v>
          </cell>
          <cell r="AA24">
            <v>65071</v>
          </cell>
          <cell r="AB24">
            <v>75616</v>
          </cell>
          <cell r="AC24">
            <v>60133</v>
          </cell>
          <cell r="AD24">
            <v>69042</v>
          </cell>
          <cell r="AE24">
            <v>-6574</v>
          </cell>
          <cell r="AF24">
            <v>-8.6939272111722393E-2</v>
          </cell>
        </row>
        <row r="25">
          <cell r="B25" t="str">
            <v>2.2.1.</v>
          </cell>
          <cell r="C25" t="str">
            <v>на тех перевооружение и реконструкцию</v>
          </cell>
          <cell r="D25" t="str">
            <v>тыс.руб</v>
          </cell>
          <cell r="E25">
            <v>39961</v>
          </cell>
          <cell r="F25">
            <v>14491</v>
          </cell>
          <cell r="G25">
            <v>37462</v>
          </cell>
          <cell r="H25">
            <v>2721</v>
          </cell>
          <cell r="I25">
            <v>2012</v>
          </cell>
          <cell r="J25">
            <v>4733</v>
          </cell>
          <cell r="K25">
            <v>4000</v>
          </cell>
          <cell r="L25">
            <v>8733</v>
          </cell>
          <cell r="M25">
            <v>28729</v>
          </cell>
          <cell r="N25">
            <v>39000</v>
          </cell>
          <cell r="O25">
            <v>48000</v>
          </cell>
          <cell r="P25">
            <v>58000</v>
          </cell>
          <cell r="Q25">
            <v>93233.7</v>
          </cell>
          <cell r="S25">
            <v>69042</v>
          </cell>
          <cell r="T25">
            <v>2721</v>
          </cell>
          <cell r="U25">
            <v>2012</v>
          </cell>
          <cell r="V25">
            <v>4733</v>
          </cell>
          <cell r="W25">
            <v>4176</v>
          </cell>
          <cell r="X25">
            <v>8909</v>
          </cell>
          <cell r="Y25">
            <v>60133</v>
          </cell>
          <cell r="AA25">
            <v>28729</v>
          </cell>
          <cell r="AB25">
            <v>37462</v>
          </cell>
          <cell r="AC25">
            <v>60133</v>
          </cell>
          <cell r="AD25">
            <v>69042</v>
          </cell>
          <cell r="AE25">
            <v>31580</v>
          </cell>
          <cell r="AF25">
            <v>0.84298756072820458</v>
          </cell>
        </row>
        <row r="26">
          <cell r="B26" t="str">
            <v>2.2.2.</v>
          </cell>
          <cell r="C26" t="str">
            <v>на строительство и расширение</v>
          </cell>
          <cell r="D26" t="str">
            <v>тыс.руб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S26">
            <v>0</v>
          </cell>
          <cell r="V26">
            <v>0</v>
          </cell>
          <cell r="X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 t="str">
            <v/>
          </cell>
        </row>
        <row r="27">
          <cell r="B27" t="str">
            <v>2.2.3.</v>
          </cell>
          <cell r="C27" t="str">
            <v>на прочие цели</v>
          </cell>
          <cell r="D27" t="str">
            <v>тыс.руб</v>
          </cell>
          <cell r="E27">
            <v>154788</v>
          </cell>
          <cell r="F27">
            <v>49759</v>
          </cell>
          <cell r="G27">
            <v>38154</v>
          </cell>
          <cell r="H27">
            <v>0</v>
          </cell>
          <cell r="I27">
            <v>0</v>
          </cell>
          <cell r="J27">
            <v>0</v>
          </cell>
          <cell r="K27">
            <v>1812</v>
          </cell>
          <cell r="L27">
            <v>1812</v>
          </cell>
          <cell r="M27">
            <v>36342</v>
          </cell>
          <cell r="N27">
            <v>0</v>
          </cell>
          <cell r="O27">
            <v>0</v>
          </cell>
          <cell r="P27">
            <v>0</v>
          </cell>
          <cell r="Q27">
            <v>31216.900000000009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36342</v>
          </cell>
          <cell r="AB27">
            <v>38154</v>
          </cell>
          <cell r="AC27">
            <v>0</v>
          </cell>
          <cell r="AD27">
            <v>0</v>
          </cell>
          <cell r="AE27">
            <v>-38154</v>
          </cell>
          <cell r="AF27">
            <v>-1</v>
          </cell>
        </row>
        <row r="28">
          <cell r="B28" t="str">
            <v>3.</v>
          </cell>
          <cell r="C28" t="str">
            <v>Стоимость запасов МТР на конец периода -всего*)</v>
          </cell>
          <cell r="D28" t="str">
            <v>тыс.руб</v>
          </cell>
          <cell r="E28">
            <v>90675</v>
          </cell>
          <cell r="F28">
            <v>107849.1</v>
          </cell>
          <cell r="G28">
            <v>125265.1</v>
          </cell>
          <cell r="H28">
            <v>96568</v>
          </cell>
          <cell r="I28">
            <v>109296.3</v>
          </cell>
          <cell r="J28">
            <v>109296.3</v>
          </cell>
          <cell r="K28">
            <v>125265.1</v>
          </cell>
          <cell r="L28">
            <v>125265.1</v>
          </cell>
          <cell r="M28">
            <v>125265.1</v>
          </cell>
          <cell r="N28">
            <v>124301.81372588791</v>
          </cell>
          <cell r="O28">
            <v>133282.92749781659</v>
          </cell>
          <cell r="P28">
            <v>133282.92749781659</v>
          </cell>
          <cell r="Q28">
            <v>135726.29999999999</v>
          </cell>
          <cell r="S28">
            <v>112176.6</v>
          </cell>
          <cell r="T28">
            <v>96568</v>
          </cell>
          <cell r="U28">
            <v>109296.3</v>
          </cell>
          <cell r="V28">
            <v>109296.3</v>
          </cell>
          <cell r="W28">
            <v>118067.7</v>
          </cell>
          <cell r="X28">
            <v>118067.7</v>
          </cell>
          <cell r="Y28">
            <v>112176.6</v>
          </cell>
          <cell r="AA28">
            <v>125265.1</v>
          </cell>
          <cell r="AB28">
            <v>125265.1</v>
          </cell>
          <cell r="AC28">
            <v>112176.6</v>
          </cell>
          <cell r="AD28">
            <v>112176.6</v>
          </cell>
          <cell r="AE28">
            <v>-13088.5</v>
          </cell>
          <cell r="AF28">
            <v>-0.10448640523178443</v>
          </cell>
        </row>
        <row r="29">
          <cell r="B29" t="str">
            <v>3.1</v>
          </cell>
          <cell r="C29" t="str">
            <v>Сырье, материалы, комплектующие изд. и полуфабрикаты для текущей деятельности</v>
          </cell>
          <cell r="D29" t="str">
            <v>тыс.руб</v>
          </cell>
          <cell r="E29">
            <v>76179</v>
          </cell>
          <cell r="F29">
            <v>82519.600000000006</v>
          </cell>
          <cell r="G29">
            <v>99935.6</v>
          </cell>
          <cell r="H29">
            <v>74291</v>
          </cell>
          <cell r="I29">
            <v>88783.3</v>
          </cell>
          <cell r="J29">
            <v>88783.3</v>
          </cell>
          <cell r="K29">
            <v>99935.6</v>
          </cell>
          <cell r="L29">
            <v>99935.6</v>
          </cell>
          <cell r="M29">
            <v>99935.6</v>
          </cell>
          <cell r="N29">
            <v>98972.313725887914</v>
          </cell>
          <cell r="O29">
            <v>107953.42749781659</v>
          </cell>
          <cell r="P29">
            <v>107953.42749781659</v>
          </cell>
          <cell r="Q29">
            <v>110396.8</v>
          </cell>
          <cell r="S29">
            <v>87642.1</v>
          </cell>
          <cell r="T29">
            <v>74291</v>
          </cell>
          <cell r="U29">
            <v>88783.3</v>
          </cell>
          <cell r="V29">
            <v>88783.3</v>
          </cell>
          <cell r="W29">
            <v>89526.2</v>
          </cell>
          <cell r="X29">
            <v>89526.2</v>
          </cell>
          <cell r="Y29">
            <v>87642.1</v>
          </cell>
          <cell r="AA29">
            <v>99935.6</v>
          </cell>
          <cell r="AB29">
            <v>99935.6</v>
          </cell>
          <cell r="AC29">
            <v>87642.1</v>
          </cell>
          <cell r="AD29">
            <v>87642.1</v>
          </cell>
          <cell r="AE29">
            <v>-12293.5</v>
          </cell>
          <cell r="AF29">
            <v>-0.12301422115842602</v>
          </cell>
        </row>
        <row r="30">
          <cell r="B30" t="str">
            <v>3.1.1.</v>
          </cell>
          <cell r="C30" t="str">
            <v>на производство и эксплаутацию</v>
          </cell>
          <cell r="D30" t="str">
            <v>тыс.руб</v>
          </cell>
          <cell r="E30">
            <v>62679</v>
          </cell>
          <cell r="F30">
            <v>78598.600000000006</v>
          </cell>
          <cell r="G30">
            <v>88450.6</v>
          </cell>
          <cell r="H30">
            <v>70370</v>
          </cell>
          <cell r="I30">
            <v>84862.3</v>
          </cell>
          <cell r="J30">
            <v>84862.3</v>
          </cell>
          <cell r="K30">
            <v>88450.6</v>
          </cell>
          <cell r="L30">
            <v>88450.6</v>
          </cell>
          <cell r="M30">
            <v>88450.6</v>
          </cell>
          <cell r="N30">
            <v>69023.08091418269</v>
          </cell>
          <cell r="O30">
            <v>77559.863277715456</v>
          </cell>
          <cell r="P30">
            <v>77559.863277715456</v>
          </cell>
          <cell r="Q30">
            <v>78961.399999999994</v>
          </cell>
          <cell r="S30">
            <v>76157.100000000006</v>
          </cell>
          <cell r="T30">
            <v>70370</v>
          </cell>
          <cell r="U30">
            <v>84862.3</v>
          </cell>
          <cell r="V30">
            <v>84862.3</v>
          </cell>
          <cell r="W30">
            <v>74120.2</v>
          </cell>
          <cell r="X30">
            <v>74120.2</v>
          </cell>
          <cell r="Y30">
            <v>76157.100000000006</v>
          </cell>
          <cell r="AA30">
            <v>88450.6</v>
          </cell>
          <cell r="AB30">
            <v>88450.6</v>
          </cell>
          <cell r="AC30">
            <v>76157.100000000006</v>
          </cell>
          <cell r="AD30">
            <v>76157.100000000006</v>
          </cell>
          <cell r="AE30">
            <v>-12293.5</v>
          </cell>
          <cell r="AF30">
            <v>-0.13898718606770333</v>
          </cell>
        </row>
        <row r="31">
          <cell r="B31" t="str">
            <v>.3.1.2.</v>
          </cell>
          <cell r="C31" t="str">
            <v>на ремонт</v>
          </cell>
          <cell r="D31" t="str">
            <v>тыс.руб</v>
          </cell>
          <cell r="E31">
            <v>13500</v>
          </cell>
          <cell r="F31">
            <v>3921</v>
          </cell>
          <cell r="G31">
            <v>11485</v>
          </cell>
          <cell r="H31">
            <v>3921</v>
          </cell>
          <cell r="I31">
            <v>3921</v>
          </cell>
          <cell r="J31">
            <v>3921</v>
          </cell>
          <cell r="K31">
            <v>11485</v>
          </cell>
          <cell r="L31">
            <v>11485</v>
          </cell>
          <cell r="M31">
            <v>11485</v>
          </cell>
          <cell r="N31">
            <v>6835.4328117052191</v>
          </cell>
          <cell r="O31">
            <v>7279.7642201011386</v>
          </cell>
          <cell r="P31">
            <v>7279.7642201011386</v>
          </cell>
          <cell r="Q31">
            <v>8321.6</v>
          </cell>
          <cell r="S31">
            <v>11485</v>
          </cell>
          <cell r="T31">
            <v>3921</v>
          </cell>
          <cell r="U31">
            <v>3921</v>
          </cell>
          <cell r="V31">
            <v>3921</v>
          </cell>
          <cell r="W31">
            <v>15406</v>
          </cell>
          <cell r="X31">
            <v>15406</v>
          </cell>
          <cell r="Y31">
            <v>11485</v>
          </cell>
          <cell r="AA31">
            <v>11485</v>
          </cell>
          <cell r="AB31">
            <v>11485</v>
          </cell>
          <cell r="AC31">
            <v>11485</v>
          </cell>
          <cell r="AD31">
            <v>11485</v>
          </cell>
          <cell r="AE31">
            <v>0</v>
          </cell>
          <cell r="AF31">
            <v>0</v>
          </cell>
        </row>
        <row r="32">
          <cell r="B32" t="str">
            <v>3.1.3</v>
          </cell>
          <cell r="C32" t="str">
            <v>прочие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J32">
            <v>0</v>
          </cell>
          <cell r="L32">
            <v>0</v>
          </cell>
          <cell r="N32">
            <v>23113.8</v>
          </cell>
          <cell r="O32">
            <v>23113.8</v>
          </cell>
          <cell r="P32">
            <v>23113.8</v>
          </cell>
          <cell r="Q32">
            <v>23113.8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 t="str">
            <v/>
          </cell>
        </row>
        <row r="33">
          <cell r="B33" t="str">
            <v>3.2</v>
          </cell>
          <cell r="C33" t="str">
            <v>материалы и оборудование для инвест.деят</v>
          </cell>
          <cell r="D33" t="str">
            <v>тыс.руб</v>
          </cell>
          <cell r="E33">
            <v>14496</v>
          </cell>
          <cell r="F33">
            <v>25329.5</v>
          </cell>
          <cell r="G33">
            <v>25329.5</v>
          </cell>
          <cell r="H33">
            <v>22277</v>
          </cell>
          <cell r="I33">
            <v>20513</v>
          </cell>
          <cell r="J33">
            <v>20513</v>
          </cell>
          <cell r="K33">
            <v>25329.5</v>
          </cell>
          <cell r="L33">
            <v>25329.5</v>
          </cell>
          <cell r="M33">
            <v>25329.5</v>
          </cell>
          <cell r="N33">
            <v>25329.5</v>
          </cell>
          <cell r="O33">
            <v>25329.5</v>
          </cell>
          <cell r="P33">
            <v>25329.5</v>
          </cell>
          <cell r="Q33">
            <v>25329.5</v>
          </cell>
          <cell r="S33">
            <v>24534.5</v>
          </cell>
          <cell r="T33">
            <v>22277</v>
          </cell>
          <cell r="U33">
            <v>20513</v>
          </cell>
          <cell r="V33">
            <v>20513</v>
          </cell>
          <cell r="W33">
            <v>28541.5</v>
          </cell>
          <cell r="X33">
            <v>28541.5</v>
          </cell>
          <cell r="Y33">
            <v>24534.5</v>
          </cell>
          <cell r="AA33">
            <v>25329.5</v>
          </cell>
          <cell r="AB33">
            <v>25329.5</v>
          </cell>
          <cell r="AC33">
            <v>24534.5</v>
          </cell>
          <cell r="AD33">
            <v>24534.5</v>
          </cell>
          <cell r="AE33">
            <v>-795</v>
          </cell>
          <cell r="AF33">
            <v>-3.1386328194397836E-2</v>
          </cell>
        </row>
        <row r="34">
          <cell r="B34" t="str">
            <v>3.2.1.</v>
          </cell>
          <cell r="C34" t="str">
            <v>на тех перевооружение и реконструкцию</v>
          </cell>
          <cell r="D34" t="str">
            <v>тыс.руб</v>
          </cell>
          <cell r="E34">
            <v>14496</v>
          </cell>
          <cell r="F34">
            <v>25329.5</v>
          </cell>
          <cell r="G34">
            <v>25329.5</v>
          </cell>
          <cell r="H34">
            <v>22277</v>
          </cell>
          <cell r="I34">
            <v>20513</v>
          </cell>
          <cell r="J34">
            <v>20513</v>
          </cell>
          <cell r="K34">
            <v>25329.5</v>
          </cell>
          <cell r="L34">
            <v>25329.5</v>
          </cell>
          <cell r="M34">
            <v>25329.5</v>
          </cell>
          <cell r="N34">
            <v>25329.5</v>
          </cell>
          <cell r="O34">
            <v>25329.5</v>
          </cell>
          <cell r="P34">
            <v>25329.5</v>
          </cell>
          <cell r="Q34">
            <v>25329.5</v>
          </cell>
          <cell r="S34">
            <v>24534.5</v>
          </cell>
          <cell r="T34">
            <v>22277</v>
          </cell>
          <cell r="U34">
            <v>20513</v>
          </cell>
          <cell r="V34">
            <v>20513</v>
          </cell>
          <cell r="W34">
            <v>28541.5</v>
          </cell>
          <cell r="X34">
            <v>28541.5</v>
          </cell>
          <cell r="Y34">
            <v>24534.5</v>
          </cell>
          <cell r="AA34">
            <v>25329.5</v>
          </cell>
          <cell r="AB34">
            <v>25329.5</v>
          </cell>
          <cell r="AC34">
            <v>24534.5</v>
          </cell>
          <cell r="AD34">
            <v>24534.5</v>
          </cell>
          <cell r="AE34">
            <v>-795</v>
          </cell>
          <cell r="AF34">
            <v>-3.1386328194397836E-2</v>
          </cell>
        </row>
        <row r="35">
          <cell r="B35" t="str">
            <v>3.2.2.</v>
          </cell>
          <cell r="C35" t="str">
            <v>на строительство и расширение</v>
          </cell>
          <cell r="D35" t="str">
            <v>тыс.руб</v>
          </cell>
          <cell r="E35">
            <v>0</v>
          </cell>
          <cell r="F35">
            <v>0</v>
          </cell>
          <cell r="G35">
            <v>0</v>
          </cell>
          <cell r="J35">
            <v>0</v>
          </cell>
          <cell r="L35">
            <v>0</v>
          </cell>
          <cell r="S35">
            <v>0</v>
          </cell>
          <cell r="V35">
            <v>0</v>
          </cell>
          <cell r="X35">
            <v>0</v>
          </cell>
          <cell r="AB35">
            <v>0</v>
          </cell>
          <cell r="AD35">
            <v>0</v>
          </cell>
          <cell r="AE35">
            <v>0</v>
          </cell>
          <cell r="AF35" t="str">
            <v/>
          </cell>
        </row>
        <row r="36">
          <cell r="B36" t="str">
            <v>3.2.3.</v>
          </cell>
          <cell r="C36" t="str">
            <v>на прочие цели</v>
          </cell>
          <cell r="D36" t="str">
            <v>тыс.руб</v>
          </cell>
          <cell r="E36">
            <v>0</v>
          </cell>
          <cell r="F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S36">
            <v>0</v>
          </cell>
          <cell r="V36">
            <v>0</v>
          </cell>
          <cell r="X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B37" t="str">
            <v>4</v>
          </cell>
          <cell r="C37" t="str">
            <v>Потребность в приобретении МТР - всего(п.2+п.3-п.1)</v>
          </cell>
          <cell r="D37" t="str">
            <v>тыс.руб</v>
          </cell>
          <cell r="E37">
            <v>280632</v>
          </cell>
          <cell r="F37">
            <v>188295.1</v>
          </cell>
          <cell r="G37">
            <v>208488.23800000001</v>
          </cell>
          <cell r="H37">
            <v>7668.7879999999886</v>
          </cell>
          <cell r="I37">
            <v>48205.530000000013</v>
          </cell>
          <cell r="J37">
            <v>55874.317999999999</v>
          </cell>
          <cell r="K37">
            <v>59799.19</v>
          </cell>
          <cell r="L37">
            <v>115673.508</v>
          </cell>
          <cell r="M37">
            <v>92814.73000000001</v>
          </cell>
          <cell r="N37">
            <v>107998.75412588791</v>
          </cell>
          <cell r="O37">
            <v>134603.15229792867</v>
          </cell>
          <cell r="P37">
            <v>140589.84899166401</v>
          </cell>
          <cell r="Q37">
            <v>210210.65210218341</v>
          </cell>
          <cell r="S37">
            <v>191620.47220000002</v>
          </cell>
          <cell r="T37">
            <v>7668.7879999999886</v>
          </cell>
          <cell r="U37">
            <v>48205.530000000013</v>
          </cell>
          <cell r="V37">
            <v>55874.317999999999</v>
          </cell>
          <cell r="W37">
            <v>48532.994000000006</v>
          </cell>
          <cell r="X37">
            <v>104407.31200000001</v>
          </cell>
          <cell r="Y37">
            <v>87213.160200000013</v>
          </cell>
          <cell r="AA37">
            <v>92814.73000000001</v>
          </cell>
          <cell r="AB37">
            <v>208488.23800000001</v>
          </cell>
          <cell r="AC37">
            <v>87213.160200000013</v>
          </cell>
          <cell r="AD37">
            <v>191620.47220000002</v>
          </cell>
          <cell r="AE37">
            <v>-16867.765799999994</v>
          </cell>
          <cell r="AF37">
            <v>-8.090511945330936E-2</v>
          </cell>
        </row>
        <row r="38">
          <cell r="B38" t="str">
            <v>4.1.</v>
          </cell>
          <cell r="C38" t="str">
            <v>Сырье, материалы, комплектующие изд. и полуфабрикаты для текущей деятельности</v>
          </cell>
          <cell r="D38" t="str">
            <v>тыс.руб</v>
          </cell>
          <cell r="E38">
            <v>85883</v>
          </cell>
          <cell r="F38">
            <v>113211.6</v>
          </cell>
          <cell r="G38">
            <v>132540.73800000001</v>
          </cell>
          <cell r="H38">
            <v>7668.7879999999886</v>
          </cell>
          <cell r="I38">
            <v>47957.530000000013</v>
          </cell>
          <cell r="J38">
            <v>55626.317999999999</v>
          </cell>
          <cell r="K38">
            <v>49170.69</v>
          </cell>
          <cell r="L38">
            <v>104797.008</v>
          </cell>
          <cell r="M38">
            <v>27743.73000000001</v>
          </cell>
          <cell r="N38">
            <v>68998.754125887906</v>
          </cell>
          <cell r="O38">
            <v>86603.152297928667</v>
          </cell>
          <cell r="P38">
            <v>82589.84899166401</v>
          </cell>
          <cell r="Q38">
            <v>85760.052102183399</v>
          </cell>
          <cell r="S38">
            <v>123041.97220000002</v>
          </cell>
          <cell r="T38">
            <v>7668.7879999999886</v>
          </cell>
          <cell r="U38">
            <v>47957.530000000013</v>
          </cell>
          <cell r="V38">
            <v>55626.317999999999</v>
          </cell>
          <cell r="W38">
            <v>36328.494000000006</v>
          </cell>
          <cell r="X38">
            <v>91954.812000000005</v>
          </cell>
          <cell r="Y38">
            <v>31087.160200000013</v>
          </cell>
          <cell r="AA38">
            <v>27743.73000000001</v>
          </cell>
          <cell r="AB38">
            <v>132540.73800000001</v>
          </cell>
          <cell r="AC38">
            <v>31087.160200000013</v>
          </cell>
          <cell r="AD38">
            <v>123041.97220000002</v>
          </cell>
          <cell r="AE38">
            <v>-9498.7657999999938</v>
          </cell>
          <cell r="AF38">
            <v>-7.1666764070681371E-2</v>
          </cell>
        </row>
        <row r="39">
          <cell r="B39" t="str">
            <v>4.1.1.</v>
          </cell>
          <cell r="C39" t="str">
            <v>на производство и эксплаутацию</v>
          </cell>
          <cell r="D39" t="str">
            <v>тыс.руб</v>
          </cell>
          <cell r="E39">
            <v>50644</v>
          </cell>
          <cell r="F39">
            <v>81529.600000000006</v>
          </cell>
          <cell r="G39">
            <v>74406.488000000012</v>
          </cell>
          <cell r="H39">
            <v>6654.5879999999888</v>
          </cell>
          <cell r="I39">
            <v>28102.48000000001</v>
          </cell>
          <cell r="J39">
            <v>34757.067999999999</v>
          </cell>
          <cell r="K39">
            <v>20829.690000000002</v>
          </cell>
          <cell r="L39">
            <v>55586.758000000002</v>
          </cell>
          <cell r="M39">
            <v>18819.73000000001</v>
          </cell>
          <cell r="N39">
            <v>33612.521314182683</v>
          </cell>
          <cell r="O39">
            <v>68136.820889532755</v>
          </cell>
          <cell r="P39">
            <v>63414.440991664014</v>
          </cell>
          <cell r="Q39">
            <v>64104.652722284547</v>
          </cell>
          <cell r="S39">
            <v>66042.014360000016</v>
          </cell>
          <cell r="T39">
            <v>6654.5879999999888</v>
          </cell>
          <cell r="U39">
            <v>28102.48000000001</v>
          </cell>
          <cell r="V39">
            <v>34757.067999999999</v>
          </cell>
          <cell r="W39">
            <v>6251.8950000000041</v>
          </cell>
          <cell r="X39">
            <v>41008.963000000003</v>
          </cell>
          <cell r="Y39">
            <v>25033.051360000012</v>
          </cell>
          <cell r="AA39">
            <v>18819.73000000001</v>
          </cell>
          <cell r="AB39">
            <v>74406.488000000012</v>
          </cell>
          <cell r="AC39">
            <v>25033.051360000012</v>
          </cell>
          <cell r="AD39">
            <v>66042.014360000016</v>
          </cell>
          <cell r="AE39">
            <v>-8364.4736399999965</v>
          </cell>
          <cell r="AF39">
            <v>-0.11241591781619897</v>
          </cell>
        </row>
        <row r="40">
          <cell r="B40" t="str">
            <v>4.1.2.</v>
          </cell>
          <cell r="C40" t="str">
            <v>на ремонт</v>
          </cell>
          <cell r="D40" t="str">
            <v>тыс.руб</v>
          </cell>
          <cell r="E40">
            <v>35239</v>
          </cell>
          <cell r="F40">
            <v>31682</v>
          </cell>
          <cell r="G40">
            <v>58134.25</v>
          </cell>
          <cell r="H40">
            <v>1014.1999999999998</v>
          </cell>
          <cell r="I40">
            <v>19855.05</v>
          </cell>
          <cell r="J40">
            <v>20869.25</v>
          </cell>
          <cell r="K40">
            <v>28341</v>
          </cell>
          <cell r="L40">
            <v>49210.25</v>
          </cell>
          <cell r="M40">
            <v>8924</v>
          </cell>
          <cell r="N40">
            <v>12272.432811705221</v>
          </cell>
          <cell r="O40">
            <v>18466.331408395919</v>
          </cell>
          <cell r="P40">
            <v>19175.407999999996</v>
          </cell>
          <cell r="Q40">
            <v>21655.399379898859</v>
          </cell>
          <cell r="S40">
            <v>56999.957840000003</v>
          </cell>
          <cell r="T40">
            <v>1014.1999999999998</v>
          </cell>
          <cell r="U40">
            <v>19855.05</v>
          </cell>
          <cell r="V40">
            <v>20869.25</v>
          </cell>
          <cell r="W40">
            <v>30076.599000000002</v>
          </cell>
          <cell r="X40">
            <v>50945.849000000002</v>
          </cell>
          <cell r="Y40">
            <v>6054.1088400000008</v>
          </cell>
          <cell r="AA40">
            <v>8924</v>
          </cell>
          <cell r="AB40">
            <v>58134.25</v>
          </cell>
          <cell r="AC40">
            <v>6054.1088400000008</v>
          </cell>
          <cell r="AD40">
            <v>56999.957840000003</v>
          </cell>
          <cell r="AE40">
            <v>-1134.2921599999972</v>
          </cell>
          <cell r="AF40">
            <v>-1.9511598756326902E-2</v>
          </cell>
        </row>
        <row r="41">
          <cell r="B41" t="str">
            <v>4.1.3.</v>
          </cell>
          <cell r="C41" t="str">
            <v>прочие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23113.8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4.2.</v>
          </cell>
          <cell r="C42" t="str">
            <v>материалы и оборудование для инвест.деят</v>
          </cell>
          <cell r="D42" t="str">
            <v>тыс.руб</v>
          </cell>
          <cell r="E42">
            <v>194749</v>
          </cell>
          <cell r="F42">
            <v>75083.5</v>
          </cell>
          <cell r="G42">
            <v>75947.5</v>
          </cell>
          <cell r="H42">
            <v>0</v>
          </cell>
          <cell r="I42">
            <v>248</v>
          </cell>
          <cell r="J42">
            <v>248</v>
          </cell>
          <cell r="K42">
            <v>10628.5</v>
          </cell>
          <cell r="L42">
            <v>10876.5</v>
          </cell>
          <cell r="M42">
            <v>65071</v>
          </cell>
          <cell r="N42">
            <v>39000</v>
          </cell>
          <cell r="O42">
            <v>48000</v>
          </cell>
          <cell r="P42">
            <v>58000</v>
          </cell>
          <cell r="Q42">
            <v>124450.6</v>
          </cell>
          <cell r="S42">
            <v>68578.5</v>
          </cell>
          <cell r="T42">
            <v>0</v>
          </cell>
          <cell r="U42">
            <v>248</v>
          </cell>
          <cell r="V42">
            <v>248</v>
          </cell>
          <cell r="W42">
            <v>12204.5</v>
          </cell>
          <cell r="X42">
            <v>12452.5</v>
          </cell>
          <cell r="Y42">
            <v>56126</v>
          </cell>
          <cell r="AA42">
            <v>65071</v>
          </cell>
          <cell r="AB42">
            <v>75947.5</v>
          </cell>
          <cell r="AC42">
            <v>56126</v>
          </cell>
          <cell r="AD42">
            <v>68578.5</v>
          </cell>
          <cell r="AE42">
            <v>-7369</v>
          </cell>
          <cell r="AF42">
            <v>-9.7027551927318212E-2</v>
          </cell>
        </row>
        <row r="43">
          <cell r="B43" t="str">
            <v>4.2.1.</v>
          </cell>
          <cell r="C43" t="str">
            <v>на тех перевооружение и реконструкцию</v>
          </cell>
          <cell r="D43" t="str">
            <v>тыс.руб</v>
          </cell>
          <cell r="E43">
            <v>39961</v>
          </cell>
          <cell r="F43">
            <v>25324.5</v>
          </cell>
          <cell r="G43">
            <v>37793.5</v>
          </cell>
          <cell r="H43">
            <v>0</v>
          </cell>
          <cell r="I43">
            <v>248</v>
          </cell>
          <cell r="J43">
            <v>248</v>
          </cell>
          <cell r="K43">
            <v>8816.5</v>
          </cell>
          <cell r="L43">
            <v>9064.5</v>
          </cell>
          <cell r="M43">
            <v>28729</v>
          </cell>
          <cell r="N43">
            <v>39000</v>
          </cell>
          <cell r="O43">
            <v>48000</v>
          </cell>
          <cell r="P43">
            <v>58000</v>
          </cell>
          <cell r="Q43">
            <v>93233.7</v>
          </cell>
          <cell r="S43">
            <v>68578.5</v>
          </cell>
          <cell r="T43">
            <v>0</v>
          </cell>
          <cell r="U43">
            <v>248</v>
          </cell>
          <cell r="V43">
            <v>248</v>
          </cell>
          <cell r="W43">
            <v>12204.5</v>
          </cell>
          <cell r="X43">
            <v>12452.5</v>
          </cell>
          <cell r="Y43">
            <v>56126</v>
          </cell>
          <cell r="AA43">
            <v>28729</v>
          </cell>
          <cell r="AB43">
            <v>37793.5</v>
          </cell>
          <cell r="AC43">
            <v>56126</v>
          </cell>
          <cell r="AD43">
            <v>68578.5</v>
          </cell>
          <cell r="AE43">
            <v>30785</v>
          </cell>
          <cell r="AF43">
            <v>0.81455805892547661</v>
          </cell>
        </row>
        <row r="44">
          <cell r="B44" t="str">
            <v>4.2.2.</v>
          </cell>
          <cell r="C44" t="str">
            <v>на строительство и расширение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B45" t="str">
            <v>4.2.3.</v>
          </cell>
          <cell r="C45" t="str">
            <v>на прочие цели</v>
          </cell>
          <cell r="D45" t="str">
            <v>тыс.руб</v>
          </cell>
          <cell r="E45">
            <v>154788</v>
          </cell>
          <cell r="F45">
            <v>49759</v>
          </cell>
          <cell r="G45">
            <v>38154</v>
          </cell>
          <cell r="H45">
            <v>0</v>
          </cell>
          <cell r="I45">
            <v>0</v>
          </cell>
          <cell r="J45">
            <v>0</v>
          </cell>
          <cell r="K45">
            <v>1812</v>
          </cell>
          <cell r="L45">
            <v>1812</v>
          </cell>
          <cell r="M45">
            <v>36342</v>
          </cell>
          <cell r="N45">
            <v>0</v>
          </cell>
          <cell r="O45">
            <v>0</v>
          </cell>
          <cell r="P45">
            <v>0</v>
          </cell>
          <cell r="Q45">
            <v>31216.900000000009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36342</v>
          </cell>
          <cell r="AB45">
            <v>38154</v>
          </cell>
          <cell r="AC45">
            <v>0</v>
          </cell>
          <cell r="AD45">
            <v>0</v>
          </cell>
          <cell r="AE45">
            <v>-38154</v>
          </cell>
          <cell r="AF45">
            <v>-1</v>
          </cell>
        </row>
        <row r="46">
          <cell r="B46" t="str">
            <v>5</v>
          </cell>
          <cell r="C46" t="str">
            <v>Приобретение топлива</v>
          </cell>
          <cell r="D46" t="str">
            <v>тыс.руб</v>
          </cell>
          <cell r="AE46">
            <v>0</v>
          </cell>
          <cell r="AF46" t="str">
            <v/>
          </cell>
        </row>
        <row r="47">
          <cell r="B47" t="str">
            <v>5.1</v>
          </cell>
          <cell r="C47" t="str">
            <v>уголь</v>
          </cell>
          <cell r="D47" t="str">
            <v>тыс.руб</v>
          </cell>
          <cell r="AE47">
            <v>0</v>
          </cell>
          <cell r="AF47" t="str">
            <v/>
          </cell>
        </row>
        <row r="48">
          <cell r="B48" t="str">
            <v>5.2</v>
          </cell>
          <cell r="C48" t="str">
            <v>мазут</v>
          </cell>
          <cell r="D48" t="str">
            <v>тыс.руб</v>
          </cell>
          <cell r="AE48">
            <v>0</v>
          </cell>
          <cell r="AF48" t="str">
            <v/>
          </cell>
        </row>
        <row r="49">
          <cell r="B49" t="str">
            <v>5.3</v>
          </cell>
          <cell r="C49" t="str">
            <v>Газ всего</v>
          </cell>
          <cell r="D49" t="str">
            <v>тыс.руб</v>
          </cell>
          <cell r="AE49">
            <v>0</v>
          </cell>
          <cell r="AF49" t="str">
            <v/>
          </cell>
        </row>
        <row r="50">
          <cell r="B50" t="str">
            <v>5.3.1</v>
          </cell>
          <cell r="C50" t="str">
            <v xml:space="preserve">  Газ лимитный</v>
          </cell>
          <cell r="D50" t="str">
            <v>тыс.руб</v>
          </cell>
          <cell r="AE50">
            <v>0</v>
          </cell>
        </row>
        <row r="51">
          <cell r="B51" t="str">
            <v>5.3.2</v>
          </cell>
          <cell r="C51" t="str">
            <v xml:space="preserve">  Газ сверхлимитный</v>
          </cell>
          <cell r="D51" t="str">
            <v>тыс.руб</v>
          </cell>
          <cell r="AE51">
            <v>0</v>
          </cell>
        </row>
        <row r="52">
          <cell r="B52" t="str">
            <v>5.3.3</v>
          </cell>
          <cell r="C52" t="str">
            <v xml:space="preserve">  Газ коммерческий</v>
          </cell>
          <cell r="D52" t="str">
            <v>тыс.руб</v>
          </cell>
          <cell r="AE52">
            <v>0</v>
          </cell>
        </row>
        <row r="53">
          <cell r="B53" t="str">
            <v>5.4</v>
          </cell>
          <cell r="C53" t="str">
            <v>прочие</v>
          </cell>
          <cell r="D53" t="str">
            <v>тыс.руб</v>
          </cell>
          <cell r="AE53">
            <v>0</v>
          </cell>
          <cell r="AF53" t="str">
            <v/>
          </cell>
        </row>
        <row r="54">
          <cell r="B54" t="str">
            <v>6.</v>
          </cell>
          <cell r="C54" t="str">
            <v>Покупки энергии</v>
          </cell>
          <cell r="D54" t="str">
            <v>тыс.руб</v>
          </cell>
          <cell r="E54">
            <v>211396</v>
          </cell>
          <cell r="F54">
            <v>244754</v>
          </cell>
          <cell r="G54">
            <v>312949.59146999998</v>
          </cell>
          <cell r="H54">
            <v>100801.21399999999</v>
          </cell>
          <cell r="I54">
            <v>53426.070000000007</v>
          </cell>
          <cell r="J54">
            <v>154227.28399999999</v>
          </cell>
          <cell r="K54">
            <v>51611.3658</v>
          </cell>
          <cell r="L54">
            <v>205838.64979999998</v>
          </cell>
          <cell r="M54">
            <v>107110.94167</v>
          </cell>
          <cell r="N54">
            <v>271578.34918299998</v>
          </cell>
          <cell r="O54">
            <v>304690.825029078</v>
          </cell>
          <cell r="P54">
            <v>324191.03783093899</v>
          </cell>
          <cell r="Q54">
            <v>0</v>
          </cell>
          <cell r="S54">
            <v>304572.62344</v>
          </cell>
          <cell r="T54">
            <v>100801.21399999999</v>
          </cell>
          <cell r="U54">
            <v>53426.070000000007</v>
          </cell>
          <cell r="V54">
            <v>154227.28399999999</v>
          </cell>
          <cell r="W54">
            <v>55176.500000000007</v>
          </cell>
          <cell r="X54">
            <v>209403.78399999999</v>
          </cell>
          <cell r="Y54">
            <v>95168.839439999996</v>
          </cell>
          <cell r="AA54">
            <v>107110.94167</v>
          </cell>
          <cell r="AB54">
            <v>312949.59146999998</v>
          </cell>
          <cell r="AC54">
            <v>95168.839439999996</v>
          </cell>
          <cell r="AD54">
            <v>304572.62344</v>
          </cell>
          <cell r="AE54">
            <v>-8376.9680299999891</v>
          </cell>
          <cell r="AF54">
            <v>-2.6767787076031453E-2</v>
          </cell>
        </row>
        <row r="55">
          <cell r="B55" t="str">
            <v>7.</v>
          </cell>
          <cell r="C55" t="str">
            <v>Приобретение работ и услуг кроме: конусльтационных,управления собственности, НИОКР,прочих</v>
          </cell>
          <cell r="D55" t="str">
            <v>тыс.руб</v>
          </cell>
          <cell r="E55">
            <v>566750</v>
          </cell>
          <cell r="F55">
            <v>1613932</v>
          </cell>
          <cell r="G55">
            <v>1473590.0516399997</v>
          </cell>
          <cell r="H55">
            <v>373041.41199999995</v>
          </cell>
          <cell r="I55">
            <v>377292.41199999995</v>
          </cell>
          <cell r="J55">
            <v>750333.82399999991</v>
          </cell>
          <cell r="K55">
            <v>345485.20792999998</v>
          </cell>
          <cell r="L55">
            <v>1095819.0319299998</v>
          </cell>
          <cell r="M55">
            <v>377771.01971000002</v>
          </cell>
          <cell r="N55">
            <v>3248331.4614844732</v>
          </cell>
          <cell r="O55">
            <v>3415000.7230705908</v>
          </cell>
          <cell r="P55">
            <v>3052981.9693471091</v>
          </cell>
          <cell r="Q55">
            <v>0</v>
          </cell>
          <cell r="S55">
            <v>1481166.6409999998</v>
          </cell>
          <cell r="T55">
            <v>373041.41199999995</v>
          </cell>
          <cell r="U55">
            <v>377292.41199999995</v>
          </cell>
          <cell r="V55">
            <v>750333.82399999991</v>
          </cell>
          <cell r="W55">
            <v>343770.74599999998</v>
          </cell>
          <cell r="X55">
            <v>1094104.5699999998</v>
          </cell>
          <cell r="Y55">
            <v>387062.071</v>
          </cell>
          <cell r="AA55">
            <v>377771.01971000002</v>
          </cell>
          <cell r="AB55">
            <v>1473590.0516399997</v>
          </cell>
          <cell r="AC55">
            <v>387062.071</v>
          </cell>
          <cell r="AD55">
            <v>1481166.6409999998</v>
          </cell>
          <cell r="AE55">
            <v>7576.5893600001</v>
          </cell>
          <cell r="AF55">
            <v>5.1415855797668428E-3</v>
          </cell>
        </row>
        <row r="56">
          <cell r="B56" t="str">
            <v>7.1</v>
          </cell>
          <cell r="C56" t="str">
            <v>для текущей деятельности</v>
          </cell>
          <cell r="D56" t="str">
            <v>тыс.руб</v>
          </cell>
          <cell r="E56">
            <v>412660</v>
          </cell>
          <cell r="F56">
            <v>1385803</v>
          </cell>
          <cell r="G56">
            <v>1396041.0516399997</v>
          </cell>
          <cell r="H56">
            <v>357249.41199999995</v>
          </cell>
          <cell r="I56">
            <v>348003.41199999995</v>
          </cell>
          <cell r="J56">
            <v>705252.82399999991</v>
          </cell>
          <cell r="K56">
            <v>345376.20792999998</v>
          </cell>
          <cell r="L56">
            <v>1050629.0319299998</v>
          </cell>
          <cell r="M56">
            <v>345412.01971000002</v>
          </cell>
          <cell r="N56">
            <v>1769779.461484473</v>
          </cell>
          <cell r="O56">
            <v>1979175.723070591</v>
          </cell>
          <cell r="P56">
            <v>2105842.9693471091</v>
          </cell>
          <cell r="Q56">
            <v>0</v>
          </cell>
          <cell r="S56">
            <v>1397638.6409999998</v>
          </cell>
          <cell r="T56">
            <v>357249.41199999995</v>
          </cell>
          <cell r="U56">
            <v>348003.41199999995</v>
          </cell>
          <cell r="V56">
            <v>705252.82399999991</v>
          </cell>
          <cell r="W56">
            <v>340754.74599999998</v>
          </cell>
          <cell r="X56">
            <v>1046007.5699999998</v>
          </cell>
          <cell r="Y56">
            <v>351631.071</v>
          </cell>
          <cell r="AA56">
            <v>345412.01971000002</v>
          </cell>
          <cell r="AB56">
            <v>1396041.0516399997</v>
          </cell>
          <cell r="AC56">
            <v>351631.071</v>
          </cell>
          <cell r="AD56">
            <v>1397638.6409999998</v>
          </cell>
          <cell r="AE56">
            <v>1597.5893600001</v>
          </cell>
          <cell r="AF56">
            <v>1.1443713335817247E-3</v>
          </cell>
        </row>
        <row r="57">
          <cell r="B57" t="str">
            <v>7.1.1.</v>
          </cell>
          <cell r="C57" t="str">
            <v>на ремонт</v>
          </cell>
          <cell r="D57" t="str">
            <v>тыс.руб</v>
          </cell>
          <cell r="E57">
            <v>6411</v>
          </cell>
          <cell r="F57">
            <v>12646</v>
          </cell>
          <cell r="G57">
            <v>27706.66</v>
          </cell>
          <cell r="H57">
            <v>0</v>
          </cell>
          <cell r="I57">
            <v>7299.66</v>
          </cell>
          <cell r="J57">
            <v>7299.66</v>
          </cell>
          <cell r="K57">
            <v>15382</v>
          </cell>
          <cell r="L57">
            <v>22681.66</v>
          </cell>
          <cell r="M57">
            <v>5025</v>
          </cell>
          <cell r="N57">
            <v>78724.399999999994</v>
          </cell>
          <cell r="O57">
            <v>83981.3</v>
          </cell>
          <cell r="P57">
            <v>89356.103200000012</v>
          </cell>
          <cell r="Q57">
            <v>0</v>
          </cell>
          <cell r="S57">
            <v>27071.484000000004</v>
          </cell>
          <cell r="T57">
            <v>0</v>
          </cell>
          <cell r="U57">
            <v>7299.66</v>
          </cell>
          <cell r="V57">
            <v>7299.66</v>
          </cell>
          <cell r="W57">
            <v>11647.337000000001</v>
          </cell>
          <cell r="X57">
            <v>18946.997000000003</v>
          </cell>
          <cell r="Y57">
            <v>8124.4869999999992</v>
          </cell>
          <cell r="AA57">
            <v>5025</v>
          </cell>
          <cell r="AB57">
            <v>27706.66</v>
          </cell>
          <cell r="AC57">
            <v>8124.4869999999992</v>
          </cell>
          <cell r="AD57">
            <v>27071.484000000004</v>
          </cell>
          <cell r="AE57">
            <v>-635.17599999999584</v>
          </cell>
          <cell r="AF57">
            <v>-2.2925029577725926E-2</v>
          </cell>
        </row>
        <row r="58">
          <cell r="B58" t="str">
            <v>7.1.2.</v>
          </cell>
          <cell r="C58" t="str">
            <v>на эксплуатацию</v>
          </cell>
          <cell r="D58" t="str">
            <v>тыс.руб</v>
          </cell>
          <cell r="E58">
            <v>406249</v>
          </cell>
          <cell r="F58">
            <v>1373157</v>
          </cell>
          <cell r="G58">
            <v>1368334.39164</v>
          </cell>
          <cell r="H58">
            <v>357249.41199999995</v>
          </cell>
          <cell r="I58">
            <v>340703.75199999998</v>
          </cell>
          <cell r="J58">
            <v>697953.16399999987</v>
          </cell>
          <cell r="K58">
            <v>329994.20792999998</v>
          </cell>
          <cell r="L58">
            <v>1027947.3719299999</v>
          </cell>
          <cell r="M58">
            <v>340387.01971000002</v>
          </cell>
          <cell r="N58">
            <v>1691055.0614844731</v>
          </cell>
          <cell r="O58">
            <v>1895194.4230705909</v>
          </cell>
          <cell r="P58">
            <v>2016486.8661471091</v>
          </cell>
          <cell r="Q58">
            <v>0</v>
          </cell>
          <cell r="S58">
            <v>1370567.1569999999</v>
          </cell>
          <cell r="T58">
            <v>357249.41199999995</v>
          </cell>
          <cell r="U58">
            <v>340703.75199999998</v>
          </cell>
          <cell r="V58">
            <v>697953.16399999987</v>
          </cell>
          <cell r="W58">
            <v>329107.40899999999</v>
          </cell>
          <cell r="X58">
            <v>1027060.5729999999</v>
          </cell>
          <cell r="Y58">
            <v>343506.58399999997</v>
          </cell>
          <cell r="AA58">
            <v>340387.01971000002</v>
          </cell>
          <cell r="AB58">
            <v>1368334.39164</v>
          </cell>
          <cell r="AC58">
            <v>343506.58399999997</v>
          </cell>
          <cell r="AD58">
            <v>1370567.1569999999</v>
          </cell>
          <cell r="AE58">
            <v>2232.7653599998448</v>
          </cell>
          <cell r="AF58">
            <v>1.6317395613537067E-3</v>
          </cell>
        </row>
        <row r="59">
          <cell r="B59" t="str">
            <v>7.2.</v>
          </cell>
          <cell r="C59" t="str">
            <v>для инвестиционной деятельности</v>
          </cell>
          <cell r="D59" t="str">
            <v>тыс.руб</v>
          </cell>
          <cell r="E59">
            <v>154090</v>
          </cell>
          <cell r="F59">
            <v>228129</v>
          </cell>
          <cell r="G59">
            <v>77549</v>
          </cell>
          <cell r="H59">
            <v>15792</v>
          </cell>
          <cell r="I59">
            <v>29289</v>
          </cell>
          <cell r="J59">
            <v>45081</v>
          </cell>
          <cell r="K59">
            <v>109</v>
          </cell>
          <cell r="L59">
            <v>45190</v>
          </cell>
          <cell r="M59">
            <v>32359</v>
          </cell>
          <cell r="N59">
            <v>1478552</v>
          </cell>
          <cell r="O59">
            <v>1435825</v>
          </cell>
          <cell r="P59">
            <v>947139</v>
          </cell>
          <cell r="Q59">
            <v>0</v>
          </cell>
          <cell r="S59">
            <v>83528</v>
          </cell>
          <cell r="T59">
            <v>15792</v>
          </cell>
          <cell r="U59">
            <v>29289</v>
          </cell>
          <cell r="V59">
            <v>45081</v>
          </cell>
          <cell r="W59">
            <v>3016</v>
          </cell>
          <cell r="X59">
            <v>48097</v>
          </cell>
          <cell r="Y59">
            <v>35431</v>
          </cell>
          <cell r="AA59">
            <v>32359</v>
          </cell>
          <cell r="AB59">
            <v>77549</v>
          </cell>
          <cell r="AC59">
            <v>35431</v>
          </cell>
          <cell r="AD59">
            <v>83528</v>
          </cell>
          <cell r="AE59">
            <v>5979</v>
          </cell>
          <cell r="AF59">
            <v>7.7099640227469082E-2</v>
          </cell>
        </row>
        <row r="60">
          <cell r="B60" t="str">
            <v>7.2.1.</v>
          </cell>
          <cell r="C60" t="str">
            <v>на тех перевооружение и реконструкцию</v>
          </cell>
          <cell r="D60" t="str">
            <v>тыс.руб</v>
          </cell>
          <cell r="E60">
            <v>27168</v>
          </cell>
          <cell r="F60">
            <v>0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 t="str">
            <v/>
          </cell>
        </row>
        <row r="61">
          <cell r="B61" t="str">
            <v>7.2.2.</v>
          </cell>
          <cell r="C61" t="str">
            <v>на строительство и расширение</v>
          </cell>
          <cell r="D61" t="str">
            <v>тыс.руб</v>
          </cell>
          <cell r="E61">
            <v>126922</v>
          </cell>
          <cell r="F61">
            <v>228129</v>
          </cell>
          <cell r="G61">
            <v>77549</v>
          </cell>
          <cell r="H61">
            <v>15792</v>
          </cell>
          <cell r="I61">
            <v>29289</v>
          </cell>
          <cell r="J61">
            <v>45081</v>
          </cell>
          <cell r="K61">
            <v>109</v>
          </cell>
          <cell r="L61">
            <v>45190</v>
          </cell>
          <cell r="M61">
            <v>32359</v>
          </cell>
          <cell r="N61">
            <v>1478552</v>
          </cell>
          <cell r="O61">
            <v>1435825</v>
          </cell>
          <cell r="P61">
            <v>947139</v>
          </cell>
          <cell r="Q61">
            <v>0</v>
          </cell>
          <cell r="S61">
            <v>83528</v>
          </cell>
          <cell r="T61">
            <v>15792</v>
          </cell>
          <cell r="U61">
            <v>29289</v>
          </cell>
          <cell r="V61">
            <v>45081</v>
          </cell>
          <cell r="W61">
            <v>3016</v>
          </cell>
          <cell r="X61">
            <v>48097</v>
          </cell>
          <cell r="Y61">
            <v>35431</v>
          </cell>
          <cell r="AA61">
            <v>32359</v>
          </cell>
          <cell r="AB61">
            <v>77549</v>
          </cell>
          <cell r="AC61">
            <v>35431</v>
          </cell>
          <cell r="AD61">
            <v>83528</v>
          </cell>
          <cell r="AE61">
            <v>5979</v>
          </cell>
          <cell r="AF61">
            <v>7.7099640227469082E-2</v>
          </cell>
        </row>
        <row r="62">
          <cell r="B62" t="str">
            <v>8.</v>
          </cell>
          <cell r="C62" t="str">
            <v>Приобретение услуг консльтантов в области реструктуризации</v>
          </cell>
          <cell r="D62" t="str">
            <v>тыс.руб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  <cell r="S62">
            <v>0</v>
          </cell>
          <cell r="V62">
            <v>0</v>
          </cell>
          <cell r="X62">
            <v>0</v>
          </cell>
          <cell r="AB62">
            <v>0</v>
          </cell>
          <cell r="AD62">
            <v>0</v>
          </cell>
          <cell r="AE62">
            <v>0</v>
          </cell>
          <cell r="AF62" t="str">
            <v/>
          </cell>
        </row>
        <row r="63">
          <cell r="B63" t="str">
            <v>9.</v>
          </cell>
          <cell r="C63" t="str">
            <v>Приобретение НИОКР и прочих консультационных услуг</v>
          </cell>
          <cell r="D63" t="str">
            <v>тыс.руб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 t="str">
            <v/>
          </cell>
        </row>
        <row r="64">
          <cell r="B64" t="str">
            <v>9.1.</v>
          </cell>
          <cell r="C64" t="str">
            <v>в том числе услуг НИОКР</v>
          </cell>
          <cell r="D64" t="str">
            <v>тыс.руб</v>
          </cell>
          <cell r="E64">
            <v>0</v>
          </cell>
          <cell r="F64">
            <v>0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 t="str">
            <v/>
          </cell>
        </row>
        <row r="65">
          <cell r="B65" t="str">
            <v>9.2.</v>
          </cell>
          <cell r="C65" t="str">
            <v>в том числе услуг прочих консультантов</v>
          </cell>
          <cell r="D65" t="str">
            <v>тыс.руб</v>
          </cell>
          <cell r="E65">
            <v>0</v>
          </cell>
          <cell r="F65">
            <v>0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 t="str">
            <v/>
          </cell>
        </row>
        <row r="66">
          <cell r="B66" t="str">
            <v>10.</v>
          </cell>
          <cell r="C66" t="str">
            <v>Приобретение услуг по управлению собственностью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J66">
            <v>0</v>
          </cell>
          <cell r="L66">
            <v>0</v>
          </cell>
          <cell r="S66">
            <v>0</v>
          </cell>
          <cell r="V66">
            <v>0</v>
          </cell>
          <cell r="X66">
            <v>0</v>
          </cell>
          <cell r="AB66">
            <v>0</v>
          </cell>
          <cell r="AD66">
            <v>0</v>
          </cell>
          <cell r="AE66">
            <v>0</v>
          </cell>
          <cell r="AF66" t="str">
            <v/>
          </cell>
        </row>
        <row r="67">
          <cell r="B67" t="str">
            <v>11.</v>
          </cell>
          <cell r="C67" t="str">
            <v>Приобретение прочих МТР, работ и услуг</v>
          </cell>
          <cell r="D67" t="str">
            <v>тыс.руб</v>
          </cell>
          <cell r="E67">
            <v>130311</v>
          </cell>
          <cell r="F67">
            <v>0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  <cell r="AF67" t="str">
            <v/>
          </cell>
        </row>
        <row r="69">
          <cell r="C69" t="str">
            <v>Закупки</v>
          </cell>
        </row>
        <row r="70">
          <cell r="C70" t="str">
            <v>тыс.руб без НДС</v>
          </cell>
        </row>
        <row r="71">
          <cell r="B71" t="str">
            <v>№ п/п</v>
          </cell>
          <cell r="C71" t="str">
            <v>Виды продукции</v>
          </cell>
          <cell r="D71" t="str">
            <v>Единицы измерения</v>
          </cell>
          <cell r="E71" t="str">
            <v xml:space="preserve"> 2007г. Факт</v>
          </cell>
          <cell r="F71" t="str">
            <v xml:space="preserve"> 2008г. Факт</v>
          </cell>
          <cell r="G71" t="str">
            <v xml:space="preserve"> 2009г. План</v>
          </cell>
          <cell r="H71" t="str">
            <v>В том числе по кварталам</v>
          </cell>
          <cell r="N71" t="str">
            <v xml:space="preserve"> 2010г. Прогноз</v>
          </cell>
          <cell r="O71" t="str">
            <v xml:space="preserve"> 2011г. Прогноз</v>
          </cell>
          <cell r="P71" t="str">
            <v xml:space="preserve"> 2012г. Прогноз</v>
          </cell>
          <cell r="Q71" t="str">
            <v xml:space="preserve"> 2013г. Прогноз</v>
          </cell>
          <cell r="S71" t="str">
            <v xml:space="preserve"> 2009г. Факт</v>
          </cell>
          <cell r="T71" t="str">
            <v>В том числе по кварталам</v>
          </cell>
          <cell r="AA71" t="str">
            <v>План отчётного периода</v>
          </cell>
          <cell r="AC71" t="str">
            <v>Факт за отчётный период</v>
          </cell>
          <cell r="AE71" t="str">
            <v>Отклонение факта от плана за год.</v>
          </cell>
        </row>
        <row r="72">
          <cell r="H72" t="str">
            <v>1 кв.</v>
          </cell>
          <cell r="I72" t="str">
            <v>2 кв.</v>
          </cell>
          <cell r="J72" t="str">
            <v>6 мес.</v>
          </cell>
          <cell r="K72" t="str">
            <v>3 кв.</v>
          </cell>
          <cell r="L72" t="str">
            <v>9 мес.</v>
          </cell>
          <cell r="M72" t="str">
            <v>4 кв.</v>
          </cell>
          <cell r="T72" t="str">
            <v>1 кв.</v>
          </cell>
          <cell r="U72" t="str">
            <v>2 кв.</v>
          </cell>
          <cell r="V72" t="str">
            <v>6 мес.</v>
          </cell>
          <cell r="W72" t="str">
            <v>3 кв.</v>
          </cell>
          <cell r="X72" t="str">
            <v>9 мес.</v>
          </cell>
          <cell r="Y72" t="str">
            <v>4 кв.</v>
          </cell>
          <cell r="AA72" t="str">
            <v>4 квартал</v>
          </cell>
          <cell r="AB72" t="str">
            <v>С начала года</v>
          </cell>
          <cell r="AC72" t="str">
            <v>4 квартал</v>
          </cell>
          <cell r="AD72" t="str">
            <v>С начала года</v>
          </cell>
          <cell r="AE72" t="str">
            <v>Абсолютное</v>
          </cell>
          <cell r="AF72" t="str">
            <v>Относительное</v>
          </cell>
        </row>
        <row r="73">
          <cell r="B73">
            <v>1</v>
          </cell>
          <cell r="C73">
            <v>2</v>
          </cell>
          <cell r="D73">
            <v>3</v>
          </cell>
          <cell r="E73">
            <v>4</v>
          </cell>
          <cell r="F73">
            <v>5</v>
          </cell>
          <cell r="G73">
            <v>6</v>
          </cell>
          <cell r="H73">
            <v>7</v>
          </cell>
          <cell r="I73">
            <v>8</v>
          </cell>
          <cell r="J73">
            <v>9</v>
          </cell>
          <cell r="K73">
            <v>10</v>
          </cell>
          <cell r="L73">
            <v>11</v>
          </cell>
          <cell r="M73">
            <v>12</v>
          </cell>
          <cell r="N73">
            <v>13</v>
          </cell>
          <cell r="O73">
            <v>14</v>
          </cell>
          <cell r="P73">
            <v>15</v>
          </cell>
          <cell r="Q73">
            <v>16</v>
          </cell>
          <cell r="S73">
            <v>17</v>
          </cell>
          <cell r="T73">
            <v>18</v>
          </cell>
          <cell r="U73">
            <v>19</v>
          </cell>
          <cell r="V73">
            <v>20</v>
          </cell>
          <cell r="W73">
            <v>21</v>
          </cell>
          <cell r="X73">
            <v>22</v>
          </cell>
          <cell r="Y73">
            <v>23</v>
          </cell>
          <cell r="AA73">
            <v>24</v>
          </cell>
          <cell r="AB73">
            <v>25</v>
          </cell>
          <cell r="AC73">
            <v>26</v>
          </cell>
          <cell r="AD73">
            <v>27</v>
          </cell>
          <cell r="AE73">
            <v>28</v>
          </cell>
          <cell r="AF73">
            <v>29</v>
          </cell>
        </row>
        <row r="74">
          <cell r="B74" t="str">
            <v>12.</v>
          </cell>
          <cell r="C74" t="str">
            <v>Общая величина закупок  (п.13+п.14)</v>
          </cell>
          <cell r="D74" t="str">
            <v>тыс.руб</v>
          </cell>
          <cell r="E74">
            <v>1045183.7999999999</v>
          </cell>
          <cell r="F74">
            <v>1084266.8</v>
          </cell>
          <cell r="G74">
            <v>526411.1708474576</v>
          </cell>
          <cell r="H74">
            <v>162653.25084745762</v>
          </cell>
          <cell r="I74">
            <v>19944.699999999997</v>
          </cell>
          <cell r="J74">
            <v>182597.95084745763</v>
          </cell>
          <cell r="K74">
            <v>230688.7</v>
          </cell>
          <cell r="L74">
            <v>413286.65084745764</v>
          </cell>
          <cell r="M74">
            <v>113124.52</v>
          </cell>
          <cell r="N74">
            <v>3362988.8</v>
          </cell>
          <cell r="O74">
            <v>3542944.8000000003</v>
          </cell>
          <cell r="P74">
            <v>3193571.8</v>
          </cell>
          <cell r="Q74">
            <v>3759960.3</v>
          </cell>
          <cell r="S74">
            <v>361437.15084745758</v>
          </cell>
          <cell r="T74">
            <v>162653.25084745762</v>
          </cell>
          <cell r="U74">
            <v>19944.699999999997</v>
          </cell>
          <cell r="V74">
            <v>182597.95084745763</v>
          </cell>
          <cell r="W74">
            <v>106075.79999999999</v>
          </cell>
          <cell r="X74">
            <v>288673.75084745762</v>
          </cell>
          <cell r="Y74">
            <v>72763.399999999994</v>
          </cell>
          <cell r="AE74">
            <v>0</v>
          </cell>
          <cell r="AF74" t="str">
            <v/>
          </cell>
        </row>
        <row r="75">
          <cell r="B75" t="str">
            <v>13.</v>
          </cell>
          <cell r="C75" t="str">
            <v>Нерегламентированные закупки</v>
          </cell>
          <cell r="D75" t="str">
            <v>тыс.руб</v>
          </cell>
          <cell r="E75">
            <v>189.6</v>
          </cell>
          <cell r="F75">
            <v>189.6</v>
          </cell>
          <cell r="G75">
            <v>4188.3</v>
          </cell>
          <cell r="I75">
            <v>4188.3</v>
          </cell>
          <cell r="J75">
            <v>4188.3</v>
          </cell>
          <cell r="L75">
            <v>4188.3</v>
          </cell>
          <cell r="S75">
            <v>17469.2</v>
          </cell>
          <cell r="T75">
            <v>0</v>
          </cell>
          <cell r="U75">
            <v>4188.3</v>
          </cell>
          <cell r="V75">
            <v>4188.3</v>
          </cell>
          <cell r="W75">
            <v>2996.4</v>
          </cell>
          <cell r="X75">
            <v>7184.7000000000007</v>
          </cell>
          <cell r="Y75">
            <v>10284.5</v>
          </cell>
          <cell r="AB75">
            <v>4188.3</v>
          </cell>
          <cell r="AC75">
            <v>10284.5</v>
          </cell>
          <cell r="AD75">
            <v>17469.2</v>
          </cell>
          <cell r="AE75">
            <v>13280.900000000001</v>
          </cell>
          <cell r="AF75">
            <v>3.1709524150610036</v>
          </cell>
        </row>
        <row r="76">
          <cell r="B76" t="str">
            <v>14.</v>
          </cell>
          <cell r="C76" t="str">
            <v>Регламентированные  закупки**)</v>
          </cell>
          <cell r="D76" t="str">
            <v>тыс.руб</v>
          </cell>
          <cell r="E76">
            <v>1044994.2</v>
          </cell>
          <cell r="F76">
            <v>1084077.2</v>
          </cell>
          <cell r="G76">
            <v>522222.87084745767</v>
          </cell>
          <cell r="H76">
            <v>162653.25084745762</v>
          </cell>
          <cell r="I76">
            <v>15756.399999999998</v>
          </cell>
          <cell r="J76">
            <v>178409.65084745761</v>
          </cell>
          <cell r="K76">
            <v>230688.7</v>
          </cell>
          <cell r="L76">
            <v>409098.35084745765</v>
          </cell>
          <cell r="M76">
            <v>113124.52</v>
          </cell>
          <cell r="N76">
            <v>3362988.8</v>
          </cell>
          <cell r="O76">
            <v>3542944.8000000003</v>
          </cell>
          <cell r="P76">
            <v>3193571.8</v>
          </cell>
          <cell r="Q76">
            <v>3759960.3</v>
          </cell>
          <cell r="S76">
            <v>343967.95084745763</v>
          </cell>
          <cell r="T76">
            <v>162653.25084745762</v>
          </cell>
          <cell r="U76">
            <v>15756.399999999998</v>
          </cell>
          <cell r="V76">
            <v>178409.65084745761</v>
          </cell>
          <cell r="W76">
            <v>103079.4</v>
          </cell>
          <cell r="X76">
            <v>281489.05084745761</v>
          </cell>
          <cell r="Y76">
            <v>62478.9</v>
          </cell>
          <cell r="AA76">
            <v>113124.52</v>
          </cell>
          <cell r="AB76">
            <v>522222.87084745767</v>
          </cell>
          <cell r="AC76">
            <v>62478.9</v>
          </cell>
          <cell r="AD76">
            <v>343967.95084745763</v>
          </cell>
          <cell r="AE76">
            <v>-178254.92000000004</v>
          </cell>
          <cell r="AF76">
            <v>-0.3413387845513734</v>
          </cell>
        </row>
        <row r="77">
          <cell r="B77" t="str">
            <v>14.1.</v>
          </cell>
          <cell r="C77" t="str">
            <v>Топливо</v>
          </cell>
          <cell r="D77" t="str">
            <v>тыс.руб</v>
          </cell>
          <cell r="E77">
            <v>0</v>
          </cell>
          <cell r="F77">
            <v>679.2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 t="str">
            <v/>
          </cell>
        </row>
        <row r="78">
          <cell r="B78" t="str">
            <v>14.1.1.</v>
          </cell>
          <cell r="C78" t="str">
            <v>Уголь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 t="str">
            <v/>
          </cell>
        </row>
        <row r="79">
          <cell r="B79" t="str">
            <v>14.1.2.</v>
          </cell>
          <cell r="C79" t="str">
            <v>Мазут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 t="str">
            <v/>
          </cell>
        </row>
        <row r="80">
          <cell r="B80" t="str">
            <v>14.1.3.</v>
          </cell>
          <cell r="C80" t="str">
            <v>Газ всего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B81" t="str">
            <v>14.1.3.1</v>
          </cell>
          <cell r="C81" t="str">
            <v xml:space="preserve">  Газ лимитный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B82" t="str">
            <v>14.1.3.2</v>
          </cell>
          <cell r="C82" t="str">
            <v xml:space="preserve">  Газ сверхлимитный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</row>
        <row r="83">
          <cell r="B83" t="str">
            <v>14.1.3.3</v>
          </cell>
          <cell r="C83" t="str">
            <v xml:space="preserve">  Газ коммерческий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</row>
        <row r="84">
          <cell r="B84" t="str">
            <v>14.1.4.</v>
          </cell>
          <cell r="C84" t="str">
            <v>Прочие</v>
          </cell>
          <cell r="D84" t="str">
            <v>тыс.руб</v>
          </cell>
          <cell r="E84">
            <v>0</v>
          </cell>
          <cell r="F84">
            <v>679.2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 t="str">
            <v/>
          </cell>
        </row>
        <row r="85">
          <cell r="B85" t="str">
            <v>14.2.</v>
          </cell>
          <cell r="C85" t="str">
            <v>Покупная энергия</v>
          </cell>
          <cell r="D85" t="str">
            <v>тыс.руб</v>
          </cell>
          <cell r="E85">
            <v>209270</v>
          </cell>
          <cell r="F85">
            <v>49833</v>
          </cell>
          <cell r="G85">
            <v>0</v>
          </cell>
          <cell r="J85">
            <v>0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 t="str">
            <v/>
          </cell>
        </row>
        <row r="86">
          <cell r="B86" t="str">
            <v>14.3.</v>
          </cell>
          <cell r="C86" t="str">
            <v>Поставки</v>
          </cell>
          <cell r="D86" t="str">
            <v>тыс.руб</v>
          </cell>
          <cell r="E86">
            <v>90296</v>
          </cell>
          <cell r="F86">
            <v>52718.799999999996</v>
          </cell>
          <cell r="G86">
            <v>90991.59</v>
          </cell>
          <cell r="H86">
            <v>0</v>
          </cell>
          <cell r="I86">
            <v>0</v>
          </cell>
          <cell r="J86">
            <v>0</v>
          </cell>
          <cell r="K86">
            <v>79891</v>
          </cell>
          <cell r="L86">
            <v>79891</v>
          </cell>
          <cell r="M86">
            <v>11100.59</v>
          </cell>
          <cell r="N86">
            <v>39000</v>
          </cell>
          <cell r="O86">
            <v>48000</v>
          </cell>
          <cell r="P86">
            <v>58000</v>
          </cell>
          <cell r="Q86">
            <v>124439</v>
          </cell>
          <cell r="S86">
            <v>62267.5</v>
          </cell>
          <cell r="T86">
            <v>0</v>
          </cell>
          <cell r="U86">
            <v>0</v>
          </cell>
          <cell r="V86">
            <v>0</v>
          </cell>
          <cell r="W86">
            <v>33206.9</v>
          </cell>
          <cell r="X86">
            <v>33206.9</v>
          </cell>
          <cell r="Y86">
            <v>29060.6</v>
          </cell>
          <cell r="AA86">
            <v>11100.59</v>
          </cell>
          <cell r="AB86">
            <v>90991.59</v>
          </cell>
          <cell r="AC86">
            <v>29060.6</v>
          </cell>
          <cell r="AD86">
            <v>62267.5</v>
          </cell>
          <cell r="AE86">
            <v>-28724.089999999997</v>
          </cell>
          <cell r="AF86">
            <v>-0.31567851490450927</v>
          </cell>
        </row>
        <row r="87">
          <cell r="B87" t="str">
            <v>14.3.1.</v>
          </cell>
          <cell r="C87" t="str">
            <v>на тех перевооружение и реконструкцию</v>
          </cell>
          <cell r="D87" t="str">
            <v>тыс.руб</v>
          </cell>
          <cell r="E87">
            <v>90296</v>
          </cell>
          <cell r="F87">
            <v>52718.799999999996</v>
          </cell>
          <cell r="G87">
            <v>90991.59</v>
          </cell>
          <cell r="H87">
            <v>0</v>
          </cell>
          <cell r="I87">
            <v>0</v>
          </cell>
          <cell r="J87">
            <v>0</v>
          </cell>
          <cell r="K87">
            <v>79891</v>
          </cell>
          <cell r="L87">
            <v>79891</v>
          </cell>
          <cell r="M87">
            <v>11100.59</v>
          </cell>
          <cell r="N87">
            <v>39000</v>
          </cell>
          <cell r="O87">
            <v>48000</v>
          </cell>
          <cell r="P87">
            <v>58000</v>
          </cell>
          <cell r="Q87">
            <v>124439</v>
          </cell>
          <cell r="S87">
            <v>62267.5</v>
          </cell>
          <cell r="T87">
            <v>0</v>
          </cell>
          <cell r="V87">
            <v>0</v>
          </cell>
          <cell r="W87">
            <v>33206.9</v>
          </cell>
          <cell r="X87">
            <v>33206.9</v>
          </cell>
          <cell r="Y87">
            <v>29060.6</v>
          </cell>
          <cell r="AA87">
            <v>11100.59</v>
          </cell>
          <cell r="AB87">
            <v>90991.59</v>
          </cell>
          <cell r="AC87">
            <v>29060.6</v>
          </cell>
          <cell r="AD87">
            <v>62267.5</v>
          </cell>
          <cell r="AE87">
            <v>-28724.089999999997</v>
          </cell>
          <cell r="AF87">
            <v>-0.31567851490450927</v>
          </cell>
        </row>
        <row r="88">
          <cell r="B88" t="str">
            <v>14.3.2.</v>
          </cell>
          <cell r="C88" t="str">
            <v>капстроительство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T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 t="str">
            <v/>
          </cell>
        </row>
        <row r="89">
          <cell r="B89" t="str">
            <v>14.4.</v>
          </cell>
          <cell r="C89" t="str">
            <v>Работы и услуги, кроме конусльтационных,управления собственности, НИОКР - всего</v>
          </cell>
          <cell r="D89" t="str">
            <v>тыс.руб</v>
          </cell>
          <cell r="E89">
            <v>658553.19999999995</v>
          </cell>
          <cell r="F89">
            <v>763709.49999999988</v>
          </cell>
          <cell r="G89">
            <v>308661.35627118644</v>
          </cell>
          <cell r="H89">
            <v>106539.77627118643</v>
          </cell>
          <cell r="I89">
            <v>4323.8</v>
          </cell>
          <cell r="J89">
            <v>110863.57627118644</v>
          </cell>
          <cell r="K89">
            <v>103663.65</v>
          </cell>
          <cell r="L89">
            <v>214527.22627118643</v>
          </cell>
          <cell r="M89">
            <v>94134.13</v>
          </cell>
          <cell r="N89">
            <v>3248331.5</v>
          </cell>
          <cell r="O89">
            <v>3415000.7</v>
          </cell>
          <cell r="P89">
            <v>3052982</v>
          </cell>
          <cell r="Q89">
            <v>3633078</v>
          </cell>
          <cell r="S89">
            <v>176817.27627118645</v>
          </cell>
          <cell r="T89">
            <v>106539.77627118643</v>
          </cell>
          <cell r="U89">
            <v>4323.8</v>
          </cell>
          <cell r="V89">
            <v>110863.57627118644</v>
          </cell>
          <cell r="W89">
            <v>33316</v>
          </cell>
          <cell r="X89">
            <v>144179.57627118644</v>
          </cell>
          <cell r="Y89">
            <v>32637.7</v>
          </cell>
          <cell r="AA89">
            <v>94134.13</v>
          </cell>
          <cell r="AB89">
            <v>308661.35627118644</v>
          </cell>
          <cell r="AC89">
            <v>32637.7</v>
          </cell>
          <cell r="AD89">
            <v>176817.27627118645</v>
          </cell>
          <cell r="AE89">
            <v>-131844.07999999999</v>
          </cell>
          <cell r="AF89">
            <v>-0.42714799673258497</v>
          </cell>
        </row>
        <row r="90">
          <cell r="B90" t="str">
            <v>14.4.1.</v>
          </cell>
          <cell r="C90" t="str">
            <v>по ремонту</v>
          </cell>
          <cell r="D90" t="str">
            <v>тыс.руб</v>
          </cell>
          <cell r="E90">
            <v>7495</v>
          </cell>
          <cell r="F90">
            <v>7348</v>
          </cell>
          <cell r="G90">
            <v>27706.976271186439</v>
          </cell>
          <cell r="H90">
            <v>8584.5762711864409</v>
          </cell>
          <cell r="I90">
            <v>2350.9</v>
          </cell>
          <cell r="J90">
            <v>10935.47627118644</v>
          </cell>
          <cell r="K90">
            <v>16771.5</v>
          </cell>
          <cell r="L90">
            <v>27706.976271186439</v>
          </cell>
          <cell r="M90">
            <v>0</v>
          </cell>
          <cell r="N90">
            <v>78724.399999999994</v>
          </cell>
          <cell r="O90">
            <v>83981.3</v>
          </cell>
          <cell r="P90">
            <v>89356.1</v>
          </cell>
          <cell r="Q90">
            <v>41428</v>
          </cell>
          <cell r="S90">
            <v>23747.176271186443</v>
          </cell>
          <cell r="T90">
            <v>8584.5762711864409</v>
          </cell>
          <cell r="U90">
            <v>2350.9</v>
          </cell>
          <cell r="V90">
            <v>10935.47627118644</v>
          </cell>
          <cell r="W90">
            <v>12811.7</v>
          </cell>
          <cell r="X90">
            <v>23747.176271186443</v>
          </cell>
          <cell r="Y90">
            <v>0</v>
          </cell>
          <cell r="AA90">
            <v>0</v>
          </cell>
          <cell r="AB90">
            <v>27706.976271186439</v>
          </cell>
          <cell r="AC90">
            <v>0</v>
          </cell>
          <cell r="AD90">
            <v>23747.176271186443</v>
          </cell>
          <cell r="AE90">
            <v>-3959.7999999999956</v>
          </cell>
          <cell r="AF90">
            <v>-0.14291707479166341</v>
          </cell>
        </row>
        <row r="91">
          <cell r="B91" t="str">
            <v>14.4.2.</v>
          </cell>
          <cell r="C91" t="str">
            <v>по тех. перевооружению и реконструкции</v>
          </cell>
          <cell r="D91" t="str">
            <v>тыс.руб</v>
          </cell>
          <cell r="E91">
            <v>0</v>
          </cell>
          <cell r="F91">
            <v>198819</v>
          </cell>
          <cell r="G91">
            <v>65079.53</v>
          </cell>
          <cell r="H91">
            <v>0</v>
          </cell>
          <cell r="I91">
            <v>0</v>
          </cell>
          <cell r="J91">
            <v>0</v>
          </cell>
          <cell r="K91">
            <v>33164</v>
          </cell>
          <cell r="L91">
            <v>33164</v>
          </cell>
          <cell r="M91">
            <v>31915.53</v>
          </cell>
          <cell r="S91">
            <v>30808.600000000002</v>
          </cell>
          <cell r="T91">
            <v>0</v>
          </cell>
          <cell r="U91">
            <v>0</v>
          </cell>
          <cell r="V91">
            <v>0</v>
          </cell>
          <cell r="W91">
            <v>17143.900000000001</v>
          </cell>
          <cell r="X91">
            <v>17143.900000000001</v>
          </cell>
          <cell r="Y91">
            <v>13664.7</v>
          </cell>
          <cell r="AA91">
            <v>31915.53</v>
          </cell>
          <cell r="AB91">
            <v>65079.53</v>
          </cell>
          <cell r="AC91">
            <v>13664.7</v>
          </cell>
          <cell r="AD91">
            <v>30808.600000000002</v>
          </cell>
          <cell r="AE91">
            <v>-34270.929999999993</v>
          </cell>
          <cell r="AF91">
            <v>-0.52660076063856009</v>
          </cell>
        </row>
        <row r="92">
          <cell r="B92" t="str">
            <v>14.4.3.</v>
          </cell>
          <cell r="C92" t="str">
            <v xml:space="preserve"> по новому  строительству и расширению действующих предприятий</v>
          </cell>
          <cell r="D92" t="str">
            <v>тыс.руб</v>
          </cell>
          <cell r="E92">
            <v>232250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N92">
            <v>1478552</v>
          </cell>
          <cell r="O92">
            <v>1435825</v>
          </cell>
          <cell r="P92">
            <v>947139</v>
          </cell>
          <cell r="Q92">
            <v>1002896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 t="str">
            <v/>
          </cell>
        </row>
        <row r="93">
          <cell r="B93" t="str">
            <v>14.4.4.</v>
          </cell>
          <cell r="C93" t="str">
            <v>на эксплуатацию</v>
          </cell>
          <cell r="D93" t="str">
            <v>тыс.руб</v>
          </cell>
          <cell r="E93">
            <v>418808.2</v>
          </cell>
          <cell r="F93">
            <v>536599.29999999993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1691055.1</v>
          </cell>
          <cell r="O93">
            <v>1895194.4</v>
          </cell>
          <cell r="P93">
            <v>2016486.9</v>
          </cell>
          <cell r="Q93">
            <v>2588754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B93">
            <v>0</v>
          </cell>
          <cell r="AD93">
            <v>0</v>
          </cell>
          <cell r="AE93">
            <v>0</v>
          </cell>
          <cell r="AF93" t="str">
            <v/>
          </cell>
        </row>
        <row r="94">
          <cell r="B94" t="str">
            <v>14.4.5.</v>
          </cell>
          <cell r="C94" t="str">
            <v>прочие</v>
          </cell>
          <cell r="D94" t="str">
            <v>тыс.руб</v>
          </cell>
          <cell r="E94">
            <v>0</v>
          </cell>
          <cell r="F94">
            <v>20943.2</v>
          </cell>
          <cell r="G94">
            <v>215874.85</v>
          </cell>
          <cell r="H94">
            <v>97955.199999999997</v>
          </cell>
          <cell r="I94">
            <v>1972.9</v>
          </cell>
          <cell r="J94">
            <v>99928.099999999991</v>
          </cell>
          <cell r="K94">
            <v>53728.15</v>
          </cell>
          <cell r="L94">
            <v>153656.25</v>
          </cell>
          <cell r="M94">
            <v>62218.6</v>
          </cell>
          <cell r="S94">
            <v>122261.49999999999</v>
          </cell>
          <cell r="T94">
            <v>97955.199999999997</v>
          </cell>
          <cell r="U94">
            <v>1972.9</v>
          </cell>
          <cell r="V94">
            <v>99928.099999999991</v>
          </cell>
          <cell r="W94">
            <v>3360.4</v>
          </cell>
          <cell r="X94">
            <v>103288.49999999999</v>
          </cell>
          <cell r="Y94">
            <v>18973</v>
          </cell>
          <cell r="AA94">
            <v>62218.6</v>
          </cell>
          <cell r="AB94">
            <v>215874.85</v>
          </cell>
          <cell r="AC94">
            <v>18973</v>
          </cell>
          <cell r="AD94">
            <v>122261.49999999999</v>
          </cell>
          <cell r="AE94">
            <v>-93613.35000000002</v>
          </cell>
          <cell r="AF94">
            <v>-0.43364639280583178</v>
          </cell>
        </row>
        <row r="95">
          <cell r="B95" t="str">
            <v>14.4.5.1.</v>
          </cell>
          <cell r="C95" t="str">
            <v>в том числе по продукции административно-хозяйственного назаначения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 t="str">
            <v/>
          </cell>
        </row>
        <row r="96">
          <cell r="B96" t="str">
            <v>14.5.</v>
          </cell>
          <cell r="C96" t="str">
            <v>Услуги консультантов в области реструктуризации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>
            <v>0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 t="str">
            <v>14.6.</v>
          </cell>
          <cell r="C97" t="str">
            <v>услуги НИОКР и прочие консультационные услуги</v>
          </cell>
          <cell r="D97" t="str">
            <v>тыс.руб</v>
          </cell>
          <cell r="E97">
            <v>0</v>
          </cell>
          <cell r="F97">
            <v>80618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 t="str">
            <v/>
          </cell>
        </row>
        <row r="98">
          <cell r="B98" t="str">
            <v>14.6.1.</v>
          </cell>
          <cell r="C98" t="str">
            <v xml:space="preserve"> в том числе услуги НИОКР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 t="str">
            <v>14.6.2.</v>
          </cell>
          <cell r="C99" t="str">
            <v xml:space="preserve"> в том числе прочие консультанционные услуги</v>
          </cell>
          <cell r="D99" t="str">
            <v>тыс.руб</v>
          </cell>
          <cell r="E99">
            <v>0</v>
          </cell>
          <cell r="F99">
            <v>80618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 t="str">
            <v>14.7.</v>
          </cell>
          <cell r="C100" t="str">
            <v>услуги управления собственностью</v>
          </cell>
          <cell r="D100" t="str">
            <v>тыс.руб</v>
          </cell>
          <cell r="E100">
            <v>0</v>
          </cell>
          <cell r="F100">
            <v>70000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 t="str">
            <v>14.8.</v>
          </cell>
          <cell r="C101" t="str">
            <v xml:space="preserve"> сырье и материалы</v>
          </cell>
          <cell r="D101" t="str">
            <v>тыс.руб</v>
          </cell>
          <cell r="E101">
            <v>86875</v>
          </cell>
          <cell r="F101">
            <v>66518.7</v>
          </cell>
          <cell r="G101">
            <v>122569.92457627118</v>
          </cell>
          <cell r="H101">
            <v>56113.474576271183</v>
          </cell>
          <cell r="I101">
            <v>11432.599999999999</v>
          </cell>
          <cell r="J101">
            <v>67546.074576271174</v>
          </cell>
          <cell r="K101">
            <v>47134.05</v>
          </cell>
          <cell r="L101">
            <v>114680.12457627118</v>
          </cell>
          <cell r="M101">
            <v>7889.8</v>
          </cell>
          <cell r="N101">
            <v>75657.3</v>
          </cell>
          <cell r="O101">
            <v>79944.100000000006</v>
          </cell>
          <cell r="P101">
            <v>82589.8</v>
          </cell>
          <cell r="Q101">
            <v>2443.3000000000002</v>
          </cell>
          <cell r="S101">
            <v>104883.17457627118</v>
          </cell>
          <cell r="T101">
            <v>56113.474576271183</v>
          </cell>
          <cell r="U101">
            <v>11432.599999999999</v>
          </cell>
          <cell r="V101">
            <v>67546.074576271174</v>
          </cell>
          <cell r="W101">
            <v>36556.5</v>
          </cell>
          <cell r="X101">
            <v>104102.57457627117</v>
          </cell>
          <cell r="Y101">
            <v>780.6</v>
          </cell>
          <cell r="AA101">
            <v>7889.8</v>
          </cell>
          <cell r="AB101">
            <v>122569.92457627118</v>
          </cell>
          <cell r="AC101">
            <v>780.6</v>
          </cell>
          <cell r="AD101">
            <v>104883.17457627118</v>
          </cell>
          <cell r="AE101">
            <v>-17686.75</v>
          </cell>
          <cell r="AF101">
            <v>-0.14429926477595345</v>
          </cell>
        </row>
        <row r="102">
          <cell r="B102" t="str">
            <v>14.8.1.</v>
          </cell>
          <cell r="C102" t="str">
            <v xml:space="preserve"> на эксплуатацию</v>
          </cell>
          <cell r="D102" t="str">
            <v>тыс.руб</v>
          </cell>
          <cell r="E102">
            <v>53454</v>
          </cell>
          <cell r="F102">
            <v>27793.5</v>
          </cell>
          <cell r="G102">
            <v>7219.4</v>
          </cell>
          <cell r="H102">
            <v>0</v>
          </cell>
          <cell r="I102">
            <v>7219.4</v>
          </cell>
          <cell r="J102">
            <v>7219.4</v>
          </cell>
          <cell r="K102">
            <v>0</v>
          </cell>
          <cell r="L102">
            <v>7219.4</v>
          </cell>
          <cell r="N102">
            <v>37533.5</v>
          </cell>
          <cell r="O102">
            <v>68136.800000000003</v>
          </cell>
          <cell r="P102">
            <v>63414.400000000001</v>
          </cell>
          <cell r="Q102">
            <v>1401.5</v>
          </cell>
          <cell r="S102">
            <v>22320.799999999996</v>
          </cell>
          <cell r="T102">
            <v>0</v>
          </cell>
          <cell r="U102">
            <v>7219.4</v>
          </cell>
          <cell r="V102">
            <v>7219.4</v>
          </cell>
          <cell r="W102">
            <v>14320.8</v>
          </cell>
          <cell r="X102">
            <v>21540.199999999997</v>
          </cell>
          <cell r="Y102">
            <v>780.6</v>
          </cell>
          <cell r="AB102">
            <v>7219.4</v>
          </cell>
          <cell r="AC102">
            <v>780.6</v>
          </cell>
          <cell r="AD102">
            <v>22320.799999999996</v>
          </cell>
          <cell r="AE102">
            <v>15101.399999999996</v>
          </cell>
          <cell r="AF102">
            <v>2.0917804803723294</v>
          </cell>
        </row>
        <row r="103">
          <cell r="B103" t="str">
            <v>14.8.2.</v>
          </cell>
          <cell r="C103" t="str">
            <v xml:space="preserve"> на ремонт</v>
          </cell>
          <cell r="D103" t="str">
            <v>тыс.руб</v>
          </cell>
          <cell r="E103">
            <v>33421</v>
          </cell>
          <cell r="F103">
            <v>33343.800000000003</v>
          </cell>
          <cell r="G103">
            <v>50570.483898305087</v>
          </cell>
          <cell r="H103">
            <v>12157.033898305084</v>
          </cell>
          <cell r="I103">
            <v>4213.2</v>
          </cell>
          <cell r="J103">
            <v>16370.233898305083</v>
          </cell>
          <cell r="K103">
            <v>31322.45</v>
          </cell>
          <cell r="L103">
            <v>47692.683898305084</v>
          </cell>
          <cell r="M103">
            <v>2877.8</v>
          </cell>
          <cell r="N103">
            <v>15010</v>
          </cell>
          <cell r="O103">
            <v>11807.3</v>
          </cell>
          <cell r="P103">
            <v>19175.400000000001</v>
          </cell>
          <cell r="Q103">
            <v>1041.8</v>
          </cell>
          <cell r="S103">
            <v>34423.233898305087</v>
          </cell>
          <cell r="T103">
            <v>12157.033898305084</v>
          </cell>
          <cell r="U103">
            <v>4213.2</v>
          </cell>
          <cell r="V103">
            <v>16370.233898305083</v>
          </cell>
          <cell r="W103">
            <v>18053</v>
          </cell>
          <cell r="X103">
            <v>34423.233898305087</v>
          </cell>
          <cell r="Y103">
            <v>0</v>
          </cell>
          <cell r="AA103">
            <v>2877.8</v>
          </cell>
          <cell r="AB103">
            <v>50570.483898305087</v>
          </cell>
          <cell r="AC103">
            <v>0</v>
          </cell>
          <cell r="AD103">
            <v>34423.233898305087</v>
          </cell>
          <cell r="AE103">
            <v>-16147.25</v>
          </cell>
          <cell r="AF103">
            <v>-0.31930186850636777</v>
          </cell>
        </row>
        <row r="104">
          <cell r="B104" t="str">
            <v>14.8.3.</v>
          </cell>
          <cell r="C104" t="str">
            <v xml:space="preserve"> прочие</v>
          </cell>
          <cell r="D104" t="str">
            <v>тыс.руб</v>
          </cell>
          <cell r="E104">
            <v>0</v>
          </cell>
          <cell r="F104">
            <v>5381.4</v>
          </cell>
          <cell r="G104">
            <v>64780.040677966099</v>
          </cell>
          <cell r="H104">
            <v>43956.4406779661</v>
          </cell>
          <cell r="J104">
            <v>43956.4406779661</v>
          </cell>
          <cell r="K104">
            <v>15811.6</v>
          </cell>
          <cell r="L104">
            <v>59768.040677966099</v>
          </cell>
          <cell r="M104">
            <v>5012</v>
          </cell>
          <cell r="N104">
            <v>23113.8</v>
          </cell>
          <cell r="S104">
            <v>48139.140677966097</v>
          </cell>
          <cell r="T104">
            <v>43956.4406779661</v>
          </cell>
          <cell r="U104">
            <v>0</v>
          </cell>
          <cell r="V104">
            <v>43956.4406779661</v>
          </cell>
          <cell r="W104">
            <v>4182.7</v>
          </cell>
          <cell r="X104">
            <v>48139.140677966097</v>
          </cell>
          <cell r="Y104">
            <v>0</v>
          </cell>
          <cell r="AA104">
            <v>5012</v>
          </cell>
          <cell r="AB104">
            <v>64780.040677966099</v>
          </cell>
          <cell r="AC104">
            <v>0</v>
          </cell>
          <cell r="AD104">
            <v>48139.140677966097</v>
          </cell>
          <cell r="AE104">
            <v>-16640.900000000001</v>
          </cell>
          <cell r="AF104">
            <v>-0.25688313600673823</v>
          </cell>
        </row>
        <row r="105">
          <cell r="B105" t="str">
            <v>14.8.3.1.</v>
          </cell>
          <cell r="C105" t="str">
            <v>в том числе продукция административно-хозяйственного назначения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 t="str">
            <v/>
          </cell>
        </row>
        <row r="106">
          <cell r="B106" t="str">
            <v>15.</v>
          </cell>
          <cell r="C106" t="str">
            <v>из пункта 12 Общая величина закупок без топлива и покупки энергии</v>
          </cell>
          <cell r="D106" t="str">
            <v>тыс.руб</v>
          </cell>
          <cell r="E106">
            <v>835724.2</v>
          </cell>
          <cell r="F106">
            <v>1033754.6000000001</v>
          </cell>
          <cell r="G106">
            <v>526411.22</v>
          </cell>
          <cell r="H106">
            <v>162653.29999999999</v>
          </cell>
          <cell r="I106">
            <v>19944.7</v>
          </cell>
          <cell r="J106">
            <v>182598</v>
          </cell>
          <cell r="K106">
            <v>230688.7</v>
          </cell>
          <cell r="L106">
            <v>413286.7</v>
          </cell>
          <cell r="M106">
            <v>113124.52</v>
          </cell>
          <cell r="N106">
            <v>3362988.8</v>
          </cell>
          <cell r="O106">
            <v>3542944.8000000003</v>
          </cell>
          <cell r="P106">
            <v>3193571.8</v>
          </cell>
          <cell r="Q106">
            <v>3759960.3</v>
          </cell>
          <cell r="S106">
            <v>361437.19999999995</v>
          </cell>
          <cell r="T106">
            <v>162653.29999999999</v>
          </cell>
          <cell r="U106">
            <v>19944.7</v>
          </cell>
          <cell r="V106">
            <v>182598</v>
          </cell>
          <cell r="W106">
            <v>106075.79999999999</v>
          </cell>
          <cell r="X106">
            <v>288673.8</v>
          </cell>
          <cell r="Y106">
            <v>72763.399999999994</v>
          </cell>
          <cell r="AA106">
            <v>113124.52</v>
          </cell>
          <cell r="AB106">
            <v>526411.22</v>
          </cell>
          <cell r="AC106">
            <v>72763.399999999994</v>
          </cell>
          <cell r="AD106">
            <v>361437.19999999995</v>
          </cell>
          <cell r="AE106">
            <v>-164974.02000000002</v>
          </cell>
          <cell r="AF106">
            <v>-0.31339381406042227</v>
          </cell>
        </row>
        <row r="107">
          <cell r="B107" t="str">
            <v>16.</v>
          </cell>
          <cell r="C107" t="str">
            <v>из пункта 14 Регламентированные закупки без топлива и покупки энергии</v>
          </cell>
          <cell r="D107" t="str">
            <v>тыс.руб</v>
          </cell>
          <cell r="E107">
            <v>835724.2</v>
          </cell>
          <cell r="F107">
            <v>1033565</v>
          </cell>
          <cell r="G107">
            <v>522222.87084745767</v>
          </cell>
          <cell r="H107">
            <v>162653.25084745762</v>
          </cell>
          <cell r="I107">
            <v>15756.399999999998</v>
          </cell>
          <cell r="J107">
            <v>178409.65084745761</v>
          </cell>
          <cell r="K107">
            <v>230688.7</v>
          </cell>
          <cell r="L107">
            <v>409098.35084745765</v>
          </cell>
          <cell r="M107">
            <v>113124.52</v>
          </cell>
          <cell r="N107">
            <v>3362988.8</v>
          </cell>
          <cell r="O107">
            <v>3542944.8000000003</v>
          </cell>
          <cell r="P107">
            <v>3193571.8</v>
          </cell>
          <cell r="Q107">
            <v>3759960.3</v>
          </cell>
          <cell r="S107">
            <v>343967.95084745763</v>
          </cell>
          <cell r="T107">
            <v>162653.25084745762</v>
          </cell>
          <cell r="U107">
            <v>15756.399999999998</v>
          </cell>
          <cell r="V107">
            <v>178409.65084745761</v>
          </cell>
          <cell r="W107">
            <v>103079.4</v>
          </cell>
          <cell r="X107">
            <v>281489.05084745761</v>
          </cell>
          <cell r="Y107">
            <v>62478.9</v>
          </cell>
          <cell r="AA107">
            <v>113124.52</v>
          </cell>
          <cell r="AB107">
            <v>522222.87084745767</v>
          </cell>
          <cell r="AC107">
            <v>62478.9</v>
          </cell>
          <cell r="AD107">
            <v>343967.95084745763</v>
          </cell>
          <cell r="AE107">
            <v>-178254.92000000004</v>
          </cell>
          <cell r="AF107">
            <v>-0.3413387845513734</v>
          </cell>
        </row>
        <row r="108">
          <cell r="B108" t="str">
            <v>17.</v>
          </cell>
          <cell r="C108" t="str">
            <v>Доля регламентированных закупок без топлива и покупки энергии в общем объеме закупок без топлива и покупки энергии (%)**) (п.16/п.15*100)</v>
          </cell>
          <cell r="D108" t="str">
            <v>%</v>
          </cell>
          <cell r="E108">
            <v>1</v>
          </cell>
          <cell r="F108">
            <v>0.99981659090078046</v>
          </cell>
          <cell r="G108">
            <v>0.99204357925246678</v>
          </cell>
          <cell r="H108">
            <v>0.99999969780789955</v>
          </cell>
          <cell r="I108">
            <v>0.79000436206109881</v>
          </cell>
          <cell r="J108">
            <v>0.97706245877532949</v>
          </cell>
          <cell r="K108">
            <v>1</v>
          </cell>
          <cell r="L108">
            <v>0.98986575383978637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S108">
            <v>0.95166726293657011</v>
          </cell>
          <cell r="T108">
            <v>0.99999969780789955</v>
          </cell>
          <cell r="U108">
            <v>0.79000436206109881</v>
          </cell>
          <cell r="V108">
            <v>0.97706245877532949</v>
          </cell>
          <cell r="W108">
            <v>0.97175227525976715</v>
          </cell>
          <cell r="X108">
            <v>0.97511118379103889</v>
          </cell>
          <cell r="Y108">
            <v>0.85865833647135792</v>
          </cell>
          <cell r="AA108">
            <v>1</v>
          </cell>
          <cell r="AB108">
            <v>0.99204357925246678</v>
          </cell>
          <cell r="AC108">
            <v>0.85865833647135792</v>
          </cell>
          <cell r="AD108">
            <v>0.95166726293657011</v>
          </cell>
          <cell r="AE108">
            <v>-4.0376316315896665E-2</v>
          </cell>
          <cell r="AF108">
            <v>-4.0700143784329894E-2</v>
          </cell>
        </row>
        <row r="109">
          <cell r="B109" t="str">
            <v>18.</v>
          </cell>
          <cell r="C109" t="str">
            <v>Доля регламентированных закупок   в общем объеме закупок  (%)**) (п.14/п.12*100)</v>
          </cell>
          <cell r="D109" t="str">
            <v>%</v>
          </cell>
          <cell r="E109">
            <v>0.99981859649948657</v>
          </cell>
          <cell r="F109">
            <v>0.99982513528957995</v>
          </cell>
          <cell r="G109">
            <v>0.99204367188246156</v>
          </cell>
          <cell r="H109">
            <v>1</v>
          </cell>
          <cell r="I109">
            <v>0.79000436206109892</v>
          </cell>
          <cell r="J109">
            <v>0.97706272178542175</v>
          </cell>
          <cell r="K109">
            <v>1</v>
          </cell>
          <cell r="L109">
            <v>0.98986587156538508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S109">
            <v>0.95166739235565545</v>
          </cell>
          <cell r="T109">
            <v>1</v>
          </cell>
          <cell r="U109">
            <v>0.79000436206109892</v>
          </cell>
          <cell r="V109">
            <v>0.97706272178542175</v>
          </cell>
          <cell r="W109">
            <v>0.97175227525976715</v>
          </cell>
          <cell r="X109">
            <v>0.97511134982343239</v>
          </cell>
          <cell r="Y109">
            <v>0.85865833647135792</v>
          </cell>
          <cell r="AA109">
            <v>1</v>
          </cell>
          <cell r="AB109">
            <v>0.99204367188246156</v>
          </cell>
          <cell r="AC109">
            <v>0.85865833647135792</v>
          </cell>
          <cell r="AD109">
            <v>0.95166739235565545</v>
          </cell>
          <cell r="AE109">
            <v>-4.0376279526806114E-2</v>
          </cell>
          <cell r="AF109">
            <v>-4.0700102899895257E-2</v>
          </cell>
        </row>
        <row r="110">
          <cell r="C110" t="str">
            <v>Примечания:</v>
          </cell>
        </row>
        <row r="111">
          <cell r="C111" t="str">
            <v>*) Без топлива</v>
          </cell>
        </row>
        <row r="112">
          <cell r="C112" t="str">
            <v>**) Включая конкурентные процедуры, предусмотренные Системой стандартов по организации закупочной деятельности, принятые ОАО РАО "ЕЭС России"</v>
          </cell>
        </row>
        <row r="113">
          <cell r="B113" t="str">
            <v>Показатели не вошедшие в формат бизнес-плана, но необходимые для формирования БП</v>
          </cell>
        </row>
        <row r="114">
          <cell r="B114" t="str">
            <v>№ п/п</v>
          </cell>
          <cell r="C114" t="str">
            <v>Дополнительный показатель</v>
          </cell>
          <cell r="D114" t="str">
            <v>Единицы измерения</v>
          </cell>
        </row>
        <row r="116">
          <cell r="B116">
            <v>1</v>
          </cell>
          <cell r="C116">
            <v>2</v>
          </cell>
          <cell r="D116">
            <v>3</v>
          </cell>
        </row>
        <row r="117">
          <cell r="B117" t="str">
            <v>14.9.</v>
          </cell>
          <cell r="C117" t="str">
            <v>Прочие МТР, работы и услуги</v>
          </cell>
          <cell r="D117" t="str">
            <v>тыс.руб</v>
          </cell>
        </row>
        <row r="118">
          <cell r="B118">
            <v>2</v>
          </cell>
        </row>
        <row r="119">
          <cell r="B119">
            <v>3</v>
          </cell>
        </row>
        <row r="120">
          <cell r="B120">
            <v>4</v>
          </cell>
        </row>
        <row r="121">
          <cell r="B121">
            <v>5</v>
          </cell>
        </row>
        <row r="122">
          <cell r="B122">
            <v>6</v>
          </cell>
        </row>
        <row r="123">
          <cell r="B123">
            <v>7</v>
          </cell>
        </row>
        <row r="124">
          <cell r="B124">
            <v>8</v>
          </cell>
        </row>
        <row r="125">
          <cell r="B125">
            <v>9</v>
          </cell>
        </row>
        <row r="126">
          <cell r="B126">
            <v>10</v>
          </cell>
        </row>
        <row r="127">
          <cell r="B127">
            <v>11</v>
          </cell>
        </row>
        <row r="128">
          <cell r="B128">
            <v>12</v>
          </cell>
        </row>
        <row r="129">
          <cell r="B129">
            <v>13</v>
          </cell>
        </row>
        <row r="130">
          <cell r="B130">
            <v>14</v>
          </cell>
        </row>
        <row r="131">
          <cell r="B131">
            <v>15</v>
          </cell>
        </row>
        <row r="132">
          <cell r="B132">
            <v>16</v>
          </cell>
        </row>
        <row r="133">
          <cell r="B133">
            <v>17</v>
          </cell>
        </row>
        <row r="134">
          <cell r="B134">
            <v>18</v>
          </cell>
        </row>
        <row r="135">
          <cell r="B135">
            <v>19</v>
          </cell>
        </row>
        <row r="136">
          <cell r="B136">
            <v>20</v>
          </cell>
        </row>
        <row r="137">
          <cell r="B137">
            <v>21</v>
          </cell>
        </row>
        <row r="138">
          <cell r="B138">
            <v>22</v>
          </cell>
        </row>
        <row r="139">
          <cell r="B139">
            <v>23</v>
          </cell>
        </row>
        <row r="140">
          <cell r="B140">
            <v>24</v>
          </cell>
        </row>
        <row r="141">
          <cell r="B141">
            <v>25</v>
          </cell>
        </row>
        <row r="142">
          <cell r="B142">
            <v>26</v>
          </cell>
        </row>
        <row r="143">
          <cell r="B143">
            <v>27</v>
          </cell>
        </row>
      </sheetData>
      <sheetData sheetId="13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D5" t="str">
            <v>10. Оплата труда(План)</v>
          </cell>
          <cell r="S5" t="str">
            <v>10. Оплата труда (Выполнение)</v>
          </cell>
          <cell r="AA5" t="str">
            <v xml:space="preserve">10. Оплата труда(область анализа)  </v>
          </cell>
        </row>
        <row r="6">
          <cell r="A6" t="str">
            <v xml:space="preserve"> </v>
          </cell>
          <cell r="B6" t="str">
            <v>№ п/п</v>
          </cell>
          <cell r="C6" t="str">
            <v xml:space="preserve"> 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R6" t="str">
            <v>Рабочая область для вычислений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  <cell r="AG6" t="str">
            <v>Рабочая область для вычислений</v>
          </cell>
          <cell r="AH6" t="str">
            <v>Рабочая область для вычислений</v>
          </cell>
        </row>
        <row r="7">
          <cell r="A7" t="str">
            <v xml:space="preserve"> </v>
          </cell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A8" t="str">
            <v xml:space="preserve"> </v>
          </cell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I</v>
          </cell>
          <cell r="C9" t="str">
            <v>Основная деятельность (ОД)</v>
          </cell>
        </row>
        <row r="10">
          <cell r="C10" t="str">
            <v>Руководители</v>
          </cell>
        </row>
        <row r="11">
          <cell r="B11">
            <v>1</v>
          </cell>
          <cell r="C11" t="str">
            <v>Среднесписочная численность</v>
          </cell>
          <cell r="D11" t="str">
            <v>чел.</v>
          </cell>
          <cell r="E11">
            <v>266.10000000000002</v>
          </cell>
          <cell r="F11">
            <v>284.5</v>
          </cell>
          <cell r="G11">
            <v>306.75</v>
          </cell>
          <cell r="H11">
            <v>287</v>
          </cell>
          <cell r="I11">
            <v>287</v>
          </cell>
          <cell r="J11">
            <v>287</v>
          </cell>
          <cell r="K11">
            <v>317</v>
          </cell>
          <cell r="L11">
            <v>297</v>
          </cell>
          <cell r="M11">
            <v>336</v>
          </cell>
          <cell r="N11">
            <v>336</v>
          </cell>
          <cell r="O11">
            <v>259</v>
          </cell>
          <cell r="P11">
            <v>259</v>
          </cell>
          <cell r="S11">
            <v>305.75</v>
          </cell>
          <cell r="T11">
            <v>287</v>
          </cell>
          <cell r="U11">
            <v>287</v>
          </cell>
          <cell r="V11">
            <v>287</v>
          </cell>
          <cell r="W11">
            <v>314</v>
          </cell>
          <cell r="X11">
            <v>295.7</v>
          </cell>
          <cell r="Y11">
            <v>335</v>
          </cell>
          <cell r="AA11">
            <v>336</v>
          </cell>
          <cell r="AB11">
            <v>306.75</v>
          </cell>
          <cell r="AC11">
            <v>335</v>
          </cell>
          <cell r="AD11">
            <v>305.75</v>
          </cell>
          <cell r="AE11">
            <v>-1</v>
          </cell>
          <cell r="AF11">
            <v>-3.2599837000814994E-3</v>
          </cell>
        </row>
        <row r="12">
          <cell r="B12">
            <v>2</v>
          </cell>
          <cell r="C12" t="str">
            <v>Средний должностной оклад</v>
          </cell>
          <cell r="D12" t="str">
            <v>руб.</v>
          </cell>
          <cell r="E12">
            <v>16491.732431416764</v>
          </cell>
          <cell r="F12">
            <v>17615.900000000001</v>
          </cell>
          <cell r="G12">
            <v>20359.509543602278</v>
          </cell>
          <cell r="H12">
            <v>20701.3</v>
          </cell>
          <cell r="I12">
            <v>20461</v>
          </cell>
          <cell r="J12">
            <v>20581.150000000001</v>
          </cell>
          <cell r="K12">
            <v>19078.23</v>
          </cell>
          <cell r="L12">
            <v>20046.441088664418</v>
          </cell>
          <cell r="M12">
            <v>21189.7</v>
          </cell>
          <cell r="N12">
            <v>20785.22</v>
          </cell>
          <cell r="O12">
            <v>23209.407533658301</v>
          </cell>
          <cell r="P12">
            <v>24694.809615812432</v>
          </cell>
          <cell r="S12">
            <v>20203.22444807849</v>
          </cell>
          <cell r="T12">
            <v>20701.3</v>
          </cell>
          <cell r="U12">
            <v>20461</v>
          </cell>
          <cell r="V12">
            <v>20581.150000000001</v>
          </cell>
          <cell r="W12">
            <v>19078.599999999999</v>
          </cell>
          <cell r="X12">
            <v>20070.184308420692</v>
          </cell>
          <cell r="Y12">
            <v>20609.8</v>
          </cell>
          <cell r="AA12">
            <v>21189.7</v>
          </cell>
          <cell r="AB12">
            <v>20359.509543602278</v>
          </cell>
          <cell r="AC12">
            <v>20609.8</v>
          </cell>
          <cell r="AD12">
            <v>20203.22444807849</v>
          </cell>
          <cell r="AE12">
            <v>-156.28509552378819</v>
          </cell>
          <cell r="AF12">
            <v>-7.6762701571511495E-3</v>
          </cell>
        </row>
        <row r="13">
          <cell r="B13">
            <v>3</v>
          </cell>
          <cell r="C13" t="str">
            <v>Постоянная составляющая заработной платы (стр.1*стр.2)</v>
          </cell>
          <cell r="D13" t="str">
            <v>тыс. руб.</v>
          </cell>
          <cell r="E13">
            <v>52661.400000000016</v>
          </cell>
          <cell r="F13">
            <v>60140.682600000007</v>
          </cell>
          <cell r="G13">
            <v>74943.354629999987</v>
          </cell>
          <cell r="H13">
            <v>17823.819299999996</v>
          </cell>
          <cell r="I13">
            <v>17616.920999999998</v>
          </cell>
          <cell r="J13">
            <v>35440.74029999999</v>
          </cell>
          <cell r="K13">
            <v>18143.39673</v>
          </cell>
          <cell r="L13">
            <v>53584.137029999991</v>
          </cell>
          <cell r="M13">
            <v>21359.2176</v>
          </cell>
          <cell r="N13">
            <v>83806.007039999997</v>
          </cell>
          <cell r="O13">
            <v>72134.838614609995</v>
          </cell>
          <cell r="P13">
            <v>76751.46828594504</v>
          </cell>
          <cell r="Q13">
            <v>0</v>
          </cell>
          <cell r="S13">
            <v>74125.630499999985</v>
          </cell>
          <cell r="T13">
            <v>17823.819299999996</v>
          </cell>
          <cell r="U13">
            <v>17616.920999999998</v>
          </cell>
          <cell r="V13">
            <v>35440.74029999999</v>
          </cell>
          <cell r="W13">
            <v>17972.0412</v>
          </cell>
          <cell r="X13">
            <v>53412.78149999999</v>
          </cell>
          <cell r="Y13">
            <v>20712.848999999998</v>
          </cell>
          <cell r="AA13">
            <v>21359.2176</v>
          </cell>
          <cell r="AB13">
            <v>74943.354629999987</v>
          </cell>
          <cell r="AC13">
            <v>20712.848999999998</v>
          </cell>
          <cell r="AD13">
            <v>74125.630499999985</v>
          </cell>
          <cell r="AE13">
            <v>-817.72413000000233</v>
          </cell>
          <cell r="AF13">
            <v>-1.0911229341642863E-2</v>
          </cell>
        </row>
        <row r="14">
          <cell r="B14">
            <v>4</v>
          </cell>
          <cell r="C14" t="str">
            <v>Переменная составляющая заработной платы</v>
          </cell>
          <cell r="D14" t="str">
            <v>тыс. руб.</v>
          </cell>
          <cell r="E14">
            <v>46129.2</v>
          </cell>
          <cell r="F14">
            <v>60454</v>
          </cell>
          <cell r="G14">
            <v>66657</v>
          </cell>
          <cell r="H14">
            <v>10126.700000000001</v>
          </cell>
          <cell r="I14">
            <v>23837.5</v>
          </cell>
          <cell r="J14">
            <v>33964.199999999997</v>
          </cell>
          <cell r="K14">
            <v>16393</v>
          </cell>
          <cell r="L14">
            <v>50357.2</v>
          </cell>
          <cell r="M14">
            <v>16299.8</v>
          </cell>
          <cell r="N14">
            <v>52973.331019999991</v>
          </cell>
          <cell r="O14">
            <v>57211.197501599992</v>
          </cell>
          <cell r="P14">
            <v>65872.2</v>
          </cell>
          <cell r="S14">
            <v>65479.799999999996</v>
          </cell>
          <cell r="T14">
            <v>10126.700000000001</v>
          </cell>
          <cell r="U14">
            <v>23837.5</v>
          </cell>
          <cell r="V14">
            <v>33964.199999999997</v>
          </cell>
          <cell r="W14">
            <v>13991.2</v>
          </cell>
          <cell r="X14">
            <v>47955.399999999994</v>
          </cell>
          <cell r="Y14">
            <v>17524.400000000001</v>
          </cell>
          <cell r="AA14">
            <v>16299.8</v>
          </cell>
          <cell r="AB14">
            <v>66657</v>
          </cell>
          <cell r="AC14">
            <v>17524.400000000001</v>
          </cell>
          <cell r="AD14">
            <v>65479.799999999996</v>
          </cell>
          <cell r="AE14">
            <v>-1177.2000000000044</v>
          </cell>
          <cell r="AF14">
            <v>-1.7660560781313357E-2</v>
          </cell>
        </row>
        <row r="15">
          <cell r="B15">
            <v>5</v>
          </cell>
          <cell r="C15" t="str">
            <v>Выплаты социального характера</v>
          </cell>
          <cell r="D15" t="str">
            <v>тыс. руб.</v>
          </cell>
          <cell r="E15">
            <v>2912</v>
          </cell>
          <cell r="F15">
            <v>3108.8</v>
          </cell>
          <cell r="G15">
            <v>804</v>
          </cell>
          <cell r="H15">
            <v>291.2</v>
          </cell>
          <cell r="I15">
            <v>164.8</v>
          </cell>
          <cell r="J15">
            <v>456</v>
          </cell>
          <cell r="K15">
            <v>153</v>
          </cell>
          <cell r="L15">
            <v>609</v>
          </cell>
          <cell r="M15">
            <v>195</v>
          </cell>
          <cell r="N15">
            <v>1763.5072320000002</v>
          </cell>
          <cell r="O15">
            <v>1878.13520208</v>
          </cell>
          <cell r="P15">
            <v>1998.3358550131202</v>
          </cell>
          <cell r="S15">
            <v>868.7</v>
          </cell>
          <cell r="T15">
            <v>291.2</v>
          </cell>
          <cell r="U15">
            <v>164.8</v>
          </cell>
          <cell r="V15">
            <v>456</v>
          </cell>
          <cell r="W15">
            <v>207.2</v>
          </cell>
          <cell r="X15">
            <v>663.2</v>
          </cell>
          <cell r="Y15">
            <v>205.5</v>
          </cell>
          <cell r="AA15">
            <v>195</v>
          </cell>
          <cell r="AB15">
            <v>804</v>
          </cell>
          <cell r="AC15">
            <v>205.5</v>
          </cell>
          <cell r="AD15">
            <v>868.7</v>
          </cell>
          <cell r="AE15">
            <v>64.700000000000045</v>
          </cell>
          <cell r="AF15">
            <v>8.0472636815920456E-2</v>
          </cell>
        </row>
        <row r="16">
          <cell r="B16">
            <v>6</v>
          </cell>
          <cell r="C16" t="str">
            <v>Фонд оплаты труда руководителей (стр.3+стр.4+стр 5)</v>
          </cell>
          <cell r="D16" t="str">
            <v>тыс. руб.</v>
          </cell>
          <cell r="E16">
            <v>101702.6</v>
          </cell>
          <cell r="F16">
            <v>123703.4826</v>
          </cell>
          <cell r="G16">
            <v>142404.35462999999</v>
          </cell>
          <cell r="H16">
            <v>28241.719299999997</v>
          </cell>
          <cell r="I16">
            <v>41619.221000000005</v>
          </cell>
          <cell r="J16">
            <v>69860.940300000002</v>
          </cell>
          <cell r="K16">
            <v>34689.39673</v>
          </cell>
          <cell r="L16">
            <v>104550.33703</v>
          </cell>
          <cell r="M16">
            <v>37854.017599999999</v>
          </cell>
          <cell r="N16">
            <v>138542.84529199998</v>
          </cell>
          <cell r="O16">
            <v>131224.17131829</v>
          </cell>
          <cell r="P16">
            <v>144622.00414095813</v>
          </cell>
          <cell r="Q16">
            <v>0</v>
          </cell>
          <cell r="S16">
            <v>140474.1305</v>
          </cell>
          <cell r="T16">
            <v>28241.719299999997</v>
          </cell>
          <cell r="U16">
            <v>41619.221000000005</v>
          </cell>
          <cell r="V16">
            <v>69860.940300000002</v>
          </cell>
          <cell r="W16">
            <v>32170.441200000001</v>
          </cell>
          <cell r="X16">
            <v>102031.3815</v>
          </cell>
          <cell r="Y16">
            <v>38442.748999999996</v>
          </cell>
          <cell r="AA16">
            <v>37854.017599999999</v>
          </cell>
          <cell r="AB16">
            <v>142404.35462999999</v>
          </cell>
          <cell r="AC16">
            <v>38442.748999999996</v>
          </cell>
          <cell r="AD16">
            <v>140474.1305</v>
          </cell>
          <cell r="AE16">
            <v>-1930.2241299999878</v>
          </cell>
          <cell r="AF16">
            <v>-1.3554530231994408E-2</v>
          </cell>
        </row>
        <row r="17">
          <cell r="C17" t="str">
            <v>Специалисты и технические исполнители</v>
          </cell>
        </row>
        <row r="18">
          <cell r="B18">
            <v>7</v>
          </cell>
          <cell r="C18" t="str">
            <v xml:space="preserve">Среднесписочная численность </v>
          </cell>
          <cell r="D18" t="str">
            <v>чел.</v>
          </cell>
          <cell r="E18">
            <v>395.8</v>
          </cell>
          <cell r="F18">
            <v>384.4</v>
          </cell>
          <cell r="G18">
            <v>410.25</v>
          </cell>
          <cell r="H18">
            <v>382</v>
          </cell>
          <cell r="I18">
            <v>379</v>
          </cell>
          <cell r="J18">
            <v>380.5</v>
          </cell>
          <cell r="K18">
            <v>430</v>
          </cell>
          <cell r="L18">
            <v>397</v>
          </cell>
          <cell r="M18">
            <v>450</v>
          </cell>
          <cell r="N18">
            <v>444</v>
          </cell>
          <cell r="O18">
            <v>444</v>
          </cell>
          <cell r="P18">
            <v>444</v>
          </cell>
          <cell r="S18">
            <v>408.75</v>
          </cell>
          <cell r="T18">
            <v>382</v>
          </cell>
          <cell r="U18">
            <v>379</v>
          </cell>
          <cell r="V18">
            <v>380.5</v>
          </cell>
          <cell r="W18">
            <v>426</v>
          </cell>
          <cell r="X18">
            <v>395.66666666666669</v>
          </cell>
          <cell r="Y18">
            <v>448</v>
          </cell>
          <cell r="AA18">
            <v>450</v>
          </cell>
          <cell r="AB18">
            <v>410.25</v>
          </cell>
          <cell r="AC18">
            <v>448</v>
          </cell>
          <cell r="AD18">
            <v>408.75</v>
          </cell>
          <cell r="AE18">
            <v>-1.5</v>
          </cell>
          <cell r="AF18">
            <v>-3.6563071297989031E-3</v>
          </cell>
        </row>
        <row r="19">
          <cell r="B19">
            <v>8</v>
          </cell>
          <cell r="C19" t="str">
            <v>Средний должностной оклад</v>
          </cell>
          <cell r="D19" t="str">
            <v>руб.</v>
          </cell>
          <cell r="E19">
            <v>8329.480377294929</v>
          </cell>
          <cell r="F19">
            <v>10137.6</v>
          </cell>
          <cell r="G19">
            <v>12329.209567336989</v>
          </cell>
          <cell r="H19">
            <v>12047.7</v>
          </cell>
          <cell r="I19">
            <v>12111</v>
          </cell>
          <cell r="J19">
            <v>12079.225229960577</v>
          </cell>
          <cell r="K19">
            <v>11892.25</v>
          </cell>
          <cell r="L19">
            <v>12011.719479429052</v>
          </cell>
          <cell r="M19">
            <v>13169.5</v>
          </cell>
          <cell r="N19">
            <v>10081.487329127731</v>
          </cell>
          <cell r="O19">
            <v>10888.006315457949</v>
          </cell>
          <cell r="P19">
            <v>11584.838719647259</v>
          </cell>
          <cell r="S19">
            <v>12158.070581039758</v>
          </cell>
          <cell r="T19">
            <v>12047.7</v>
          </cell>
          <cell r="U19">
            <v>12111</v>
          </cell>
          <cell r="V19">
            <v>12079.225229960577</v>
          </cell>
          <cell r="W19">
            <v>11692.3</v>
          </cell>
          <cell r="X19">
            <v>11940.362426284752</v>
          </cell>
          <cell r="Y19">
            <v>12734.9</v>
          </cell>
          <cell r="AA19">
            <v>13169.5</v>
          </cell>
          <cell r="AB19">
            <v>12329.209567336989</v>
          </cell>
          <cell r="AC19">
            <v>12734.9</v>
          </cell>
          <cell r="AD19">
            <v>12158.070581039758</v>
          </cell>
          <cell r="AE19">
            <v>-171.1389862972319</v>
          </cell>
          <cell r="AF19">
            <v>-1.3880775191835476E-2</v>
          </cell>
        </row>
        <row r="20">
          <cell r="B20">
            <v>9</v>
          </cell>
          <cell r="C20" t="str">
            <v>Постоянная составляющая заработной платы (стр.7*стр.8)</v>
          </cell>
          <cell r="D20" t="str">
            <v>тыс. руб.</v>
          </cell>
          <cell r="E20">
            <v>39561.699999999997</v>
          </cell>
          <cell r="F20">
            <v>46762.721279999998</v>
          </cell>
          <cell r="G20">
            <v>60696.698700000008</v>
          </cell>
          <cell r="H20">
            <v>13806.664200000001</v>
          </cell>
          <cell r="I20">
            <v>13770.207</v>
          </cell>
          <cell r="J20">
            <v>27576.871200000001</v>
          </cell>
          <cell r="K20">
            <v>15341.002500000001</v>
          </cell>
          <cell r="L20">
            <v>42917.873700000004</v>
          </cell>
          <cell r="M20">
            <v>17778.825000000001</v>
          </cell>
          <cell r="N20">
            <v>53714.164489592549</v>
          </cell>
          <cell r="O20">
            <v>58011.297648759952</v>
          </cell>
          <cell r="P20">
            <v>61724.020698280605</v>
          </cell>
          <cell r="Q20">
            <v>0</v>
          </cell>
          <cell r="S20">
            <v>59635.336200000005</v>
          </cell>
          <cell r="T20">
            <v>13806.664200000001</v>
          </cell>
          <cell r="U20">
            <v>13770.207</v>
          </cell>
          <cell r="V20">
            <v>27576.871200000001</v>
          </cell>
          <cell r="W20">
            <v>14942.759399999999</v>
          </cell>
          <cell r="X20">
            <v>42519.630600000004</v>
          </cell>
          <cell r="Y20">
            <v>17115.705600000001</v>
          </cell>
          <cell r="AA20">
            <v>17778.825000000001</v>
          </cell>
          <cell r="AB20">
            <v>60696.698700000008</v>
          </cell>
          <cell r="AC20">
            <v>17115.705600000001</v>
          </cell>
          <cell r="AD20">
            <v>59635.336200000005</v>
          </cell>
          <cell r="AE20">
            <v>-1061.3625000000029</v>
          </cell>
          <cell r="AF20">
            <v>-1.7486329944333575E-2</v>
          </cell>
        </row>
        <row r="21">
          <cell r="B21">
            <v>10</v>
          </cell>
          <cell r="C21" t="str">
            <v>Переменная составляющая заработной платы</v>
          </cell>
          <cell r="D21" t="str">
            <v>тыс. руб.</v>
          </cell>
          <cell r="E21">
            <v>40818.199999999997</v>
          </cell>
          <cell r="F21">
            <v>47575.4</v>
          </cell>
          <cell r="G21">
            <v>47949.700000000004</v>
          </cell>
          <cell r="H21">
            <v>8262.7000000000007</v>
          </cell>
          <cell r="I21">
            <v>12790.1</v>
          </cell>
          <cell r="J21">
            <v>21052.800000000003</v>
          </cell>
          <cell r="K21">
            <v>13307.5</v>
          </cell>
          <cell r="L21">
            <v>34360.300000000003</v>
          </cell>
          <cell r="M21">
            <v>13589.4</v>
          </cell>
          <cell r="N21">
            <v>49376.983979999997</v>
          </cell>
          <cell r="O21">
            <v>53327.142698399999</v>
          </cell>
          <cell r="P21">
            <v>70437.8</v>
          </cell>
          <cell r="S21">
            <v>45585.700000000004</v>
          </cell>
          <cell r="T21">
            <v>8262.7000000000007</v>
          </cell>
          <cell r="U21">
            <v>12790.1</v>
          </cell>
          <cell r="V21">
            <v>21052.800000000003</v>
          </cell>
          <cell r="W21">
            <v>12783</v>
          </cell>
          <cell r="X21">
            <v>33835.800000000003</v>
          </cell>
          <cell r="Y21">
            <v>11749.9</v>
          </cell>
          <cell r="AA21">
            <v>13589.4</v>
          </cell>
          <cell r="AB21">
            <v>47949.700000000004</v>
          </cell>
          <cell r="AC21">
            <v>11749.9</v>
          </cell>
          <cell r="AD21">
            <v>45585.700000000004</v>
          </cell>
          <cell r="AE21">
            <v>-2364</v>
          </cell>
          <cell r="AF21">
            <v>-4.9301664035437127E-2</v>
          </cell>
        </row>
        <row r="22">
          <cell r="B22">
            <v>11</v>
          </cell>
          <cell r="C22" t="str">
            <v>Выплаты социального характера</v>
          </cell>
          <cell r="D22" t="str">
            <v>тыс. руб.</v>
          </cell>
          <cell r="E22">
            <v>1550.5</v>
          </cell>
          <cell r="F22">
            <v>633.6</v>
          </cell>
          <cell r="G22">
            <v>1372</v>
          </cell>
          <cell r="H22">
            <v>546.9</v>
          </cell>
          <cell r="I22">
            <v>321.10000000000002</v>
          </cell>
          <cell r="J22">
            <v>868</v>
          </cell>
          <cell r="K22">
            <v>114</v>
          </cell>
          <cell r="L22">
            <v>982</v>
          </cell>
          <cell r="M22">
            <v>390</v>
          </cell>
          <cell r="N22">
            <v>2272.1497080000004</v>
          </cell>
          <cell r="O22">
            <v>2419.8394390200001</v>
          </cell>
          <cell r="P22">
            <v>2574.7091631172802</v>
          </cell>
          <cell r="S22">
            <v>1408.6</v>
          </cell>
          <cell r="T22">
            <v>546.9</v>
          </cell>
          <cell r="U22">
            <v>321.10000000000002</v>
          </cell>
          <cell r="V22">
            <v>868</v>
          </cell>
          <cell r="W22">
            <v>168.5</v>
          </cell>
          <cell r="X22">
            <v>1036.5</v>
          </cell>
          <cell r="Y22">
            <v>372.1</v>
          </cell>
          <cell r="AA22">
            <v>390</v>
          </cell>
          <cell r="AB22">
            <v>1372</v>
          </cell>
          <cell r="AC22">
            <v>372.1</v>
          </cell>
          <cell r="AD22">
            <v>1408.6</v>
          </cell>
          <cell r="AE22">
            <v>36.599999999999909</v>
          </cell>
          <cell r="AF22">
            <v>2.667638483965008E-2</v>
          </cell>
        </row>
        <row r="23">
          <cell r="B23">
            <v>12</v>
          </cell>
          <cell r="C23" t="str">
            <v>Фонд оплаты труда специалистов и техн. исп. (стр.9+стр.10+стр.11)</v>
          </cell>
          <cell r="D23" t="str">
            <v>тыс. руб.</v>
          </cell>
          <cell r="E23">
            <v>81930.399999999994</v>
          </cell>
          <cell r="F23">
            <v>94971.721279999998</v>
          </cell>
          <cell r="G23">
            <v>110018.39870000002</v>
          </cell>
          <cell r="H23">
            <v>22616.264200000005</v>
          </cell>
          <cell r="I23">
            <v>26881.406999999999</v>
          </cell>
          <cell r="J23">
            <v>49497.671200000004</v>
          </cell>
          <cell r="K23">
            <v>28762.502500000002</v>
          </cell>
          <cell r="L23">
            <v>78260.173700000014</v>
          </cell>
          <cell r="M23">
            <v>31758.224999999999</v>
          </cell>
          <cell r="N23">
            <v>105363.29817759254</v>
          </cell>
          <cell r="O23">
            <v>113758.27978617995</v>
          </cell>
          <cell r="P23">
            <v>134736.5298613979</v>
          </cell>
          <cell r="Q23">
            <v>0</v>
          </cell>
          <cell r="S23">
            <v>106629.63620000001</v>
          </cell>
          <cell r="T23">
            <v>22616.264200000005</v>
          </cell>
          <cell r="U23">
            <v>26881.406999999999</v>
          </cell>
          <cell r="V23">
            <v>49497.671200000004</v>
          </cell>
          <cell r="W23">
            <v>27894.259399999999</v>
          </cell>
          <cell r="X23">
            <v>77391.930600000007</v>
          </cell>
          <cell r="Y23">
            <v>29237.705600000001</v>
          </cell>
          <cell r="AA23">
            <v>31758.224999999999</v>
          </cell>
          <cell r="AB23">
            <v>110018.39870000002</v>
          </cell>
          <cell r="AC23">
            <v>29237.705600000001</v>
          </cell>
          <cell r="AD23">
            <v>106629.63620000001</v>
          </cell>
          <cell r="AE23">
            <v>-3388.7625000000116</v>
          </cell>
          <cell r="AF23">
            <v>-3.0801779884476823E-2</v>
          </cell>
        </row>
        <row r="24">
          <cell r="C24" t="str">
            <v>Рабочие</v>
          </cell>
          <cell r="N24">
            <v>0</v>
          </cell>
        </row>
        <row r="25">
          <cell r="B25">
            <v>13</v>
          </cell>
          <cell r="C25" t="str">
            <v xml:space="preserve">Среднесписочная численность </v>
          </cell>
          <cell r="D25" t="str">
            <v>чел.</v>
          </cell>
          <cell r="E25">
            <v>1069.9000000000001</v>
          </cell>
          <cell r="F25">
            <v>1113.4000000000001</v>
          </cell>
          <cell r="G25">
            <v>1164.25</v>
          </cell>
          <cell r="H25">
            <v>1120</v>
          </cell>
          <cell r="I25">
            <v>1111</v>
          </cell>
          <cell r="J25">
            <v>1115.5</v>
          </cell>
          <cell r="K25">
            <v>1193</v>
          </cell>
          <cell r="L25">
            <v>1141.3333333333333</v>
          </cell>
          <cell r="M25">
            <v>1233</v>
          </cell>
          <cell r="N25">
            <v>1153</v>
          </cell>
          <cell r="O25">
            <v>1153</v>
          </cell>
          <cell r="P25">
            <v>1153</v>
          </cell>
          <cell r="S25">
            <v>1165.5</v>
          </cell>
          <cell r="T25">
            <v>1120</v>
          </cell>
          <cell r="U25">
            <v>1111</v>
          </cell>
          <cell r="V25">
            <v>1115.5</v>
          </cell>
          <cell r="W25">
            <v>1191</v>
          </cell>
          <cell r="X25">
            <v>1140.7</v>
          </cell>
          <cell r="Y25">
            <v>1240</v>
          </cell>
          <cell r="AA25">
            <v>1233</v>
          </cell>
          <cell r="AB25">
            <v>1164.25</v>
          </cell>
          <cell r="AC25">
            <v>1240</v>
          </cell>
          <cell r="AD25">
            <v>1165.5</v>
          </cell>
          <cell r="AE25">
            <v>1.25</v>
          </cell>
          <cell r="AF25">
            <v>1.0736525660296329E-3</v>
          </cell>
        </row>
        <row r="26">
          <cell r="B26">
            <v>14</v>
          </cell>
          <cell r="C26" t="str">
            <v>Минимальная месячная тарифная 
ставка рабочих 1-го разряда</v>
          </cell>
          <cell r="D26" t="str">
            <v>руб.</v>
          </cell>
          <cell r="E26">
            <v>2812</v>
          </cell>
          <cell r="F26">
            <v>3203</v>
          </cell>
          <cell r="G26">
            <v>3688.25</v>
          </cell>
          <cell r="H26">
            <v>3554</v>
          </cell>
          <cell r="I26">
            <v>3628</v>
          </cell>
          <cell r="J26">
            <v>3591</v>
          </cell>
          <cell r="K26">
            <v>3746</v>
          </cell>
          <cell r="L26">
            <v>3642.6666666666665</v>
          </cell>
          <cell r="M26">
            <v>3825</v>
          </cell>
          <cell r="N26">
            <v>3507.5</v>
          </cell>
          <cell r="O26">
            <v>3788.1</v>
          </cell>
          <cell r="P26">
            <v>4030.5383999999999</v>
          </cell>
          <cell r="S26">
            <v>3692.5</v>
          </cell>
          <cell r="T26">
            <v>3554</v>
          </cell>
          <cell r="U26">
            <v>3628</v>
          </cell>
          <cell r="V26">
            <v>3591</v>
          </cell>
          <cell r="W26">
            <v>3746</v>
          </cell>
          <cell r="X26">
            <v>3643</v>
          </cell>
          <cell r="Y26">
            <v>3842</v>
          </cell>
          <cell r="AA26">
            <v>3825</v>
          </cell>
          <cell r="AB26">
            <v>3688.25</v>
          </cell>
          <cell r="AC26">
            <v>3842</v>
          </cell>
          <cell r="AD26">
            <v>3692.5</v>
          </cell>
          <cell r="AE26">
            <v>4.25</v>
          </cell>
          <cell r="AF26">
            <v>1.1523080051514946E-3</v>
          </cell>
        </row>
        <row r="27">
          <cell r="B27">
            <v>15</v>
          </cell>
          <cell r="C27" t="str">
            <v>Средняя ступень по оплате труда</v>
          </cell>
          <cell r="D27" t="str">
            <v>-</v>
          </cell>
          <cell r="E27">
            <v>1.8339096399999999</v>
          </cell>
          <cell r="F27">
            <v>1.98846377368023</v>
          </cell>
          <cell r="G27">
            <v>2.0914508500000002</v>
          </cell>
          <cell r="H27">
            <v>2.0831993400000002</v>
          </cell>
          <cell r="I27">
            <v>2.0540560000000001</v>
          </cell>
          <cell r="J27">
            <v>2.0684499999999999</v>
          </cell>
          <cell r="K27">
            <v>2.0712391000000001</v>
          </cell>
          <cell r="L27">
            <v>2.07082012</v>
          </cell>
          <cell r="M27">
            <v>2.1409948399999998</v>
          </cell>
          <cell r="N27">
            <v>1.8</v>
          </cell>
          <cell r="O27">
            <v>1.8</v>
          </cell>
          <cell r="P27">
            <v>1.8</v>
          </cell>
          <cell r="S27">
            <v>2.0734408447500003</v>
          </cell>
          <cell r="T27">
            <v>2.0831993400000002</v>
          </cell>
          <cell r="U27">
            <v>2.0540560000000001</v>
          </cell>
          <cell r="V27">
            <v>2.0684499999999999</v>
          </cell>
          <cell r="W27">
            <v>2.0628328699999998</v>
          </cell>
          <cell r="X27">
            <v>2.0674847399999998</v>
          </cell>
          <cell r="Y27">
            <v>2.0936751689999999</v>
          </cell>
          <cell r="AA27">
            <v>2.1409948399999998</v>
          </cell>
          <cell r="AB27">
            <v>2.0914508500000002</v>
          </cell>
          <cell r="AC27">
            <v>2.0936751689999999</v>
          </cell>
          <cell r="AD27">
            <v>2.0734408447500003</v>
          </cell>
          <cell r="AE27">
            <v>-1.801000524999985E-2</v>
          </cell>
          <cell r="AF27">
            <v>-8.6112495782532245E-3</v>
          </cell>
        </row>
        <row r="28">
          <cell r="B28">
            <v>16</v>
          </cell>
          <cell r="C28" t="str">
            <v>Среднемесячная тарифная ставка (стр.14*стр.15)</v>
          </cell>
          <cell r="D28" t="str">
            <v>руб.</v>
          </cell>
          <cell r="E28">
            <v>5156.9539076800002</v>
          </cell>
          <cell r="F28">
            <v>6369.0494670977769</v>
          </cell>
          <cell r="G28">
            <v>7713.793597512501</v>
          </cell>
          <cell r="H28">
            <v>7403.6904543600003</v>
          </cell>
          <cell r="I28">
            <v>7452.1151680000003</v>
          </cell>
          <cell r="J28">
            <v>7427.8039499999995</v>
          </cell>
          <cell r="K28">
            <v>7758.8616686000005</v>
          </cell>
          <cell r="L28">
            <v>7543.3074237866667</v>
          </cell>
          <cell r="M28">
            <v>8189.3052629999993</v>
          </cell>
          <cell r="N28">
            <v>6313.5</v>
          </cell>
          <cell r="O28">
            <v>6818.58</v>
          </cell>
          <cell r="P28">
            <v>7254.9691199999997</v>
          </cell>
          <cell r="Q28">
            <v>0</v>
          </cell>
          <cell r="S28">
            <v>7656.1803192393763</v>
          </cell>
          <cell r="T28">
            <v>7403.6904543600003</v>
          </cell>
          <cell r="U28">
            <v>7452.1151680000003</v>
          </cell>
          <cell r="V28">
            <v>7427.8039499999995</v>
          </cell>
          <cell r="W28">
            <v>7727.3719310199995</v>
          </cell>
          <cell r="X28">
            <v>7531.8469078199996</v>
          </cell>
          <cell r="Y28">
            <v>8043.8999992979998</v>
          </cell>
          <cell r="AA28">
            <v>8189.3052629999993</v>
          </cell>
          <cell r="AB28">
            <v>7713.793597512501</v>
          </cell>
          <cell r="AC28">
            <v>8043.8999992979998</v>
          </cell>
          <cell r="AD28">
            <v>7656.1803192393763</v>
          </cell>
          <cell r="AE28">
            <v>-57.613278273124706</v>
          </cell>
          <cell r="AF28">
            <v>-7.4688643849251425E-3</v>
          </cell>
        </row>
        <row r="29">
          <cell r="B29">
            <v>17</v>
          </cell>
          <cell r="C29" t="str">
            <v>Постоянная составляющая заработной платы (стр.13*стр.16)</v>
          </cell>
          <cell r="D29" t="str">
            <v>тыс. руб.</v>
          </cell>
          <cell r="E29">
            <v>66209.099829921994</v>
          </cell>
          <cell r="F29">
            <v>85095.596119999973</v>
          </cell>
          <cell r="G29">
            <v>107775.50586134999</v>
          </cell>
          <cell r="H29">
            <v>24876.399926649599</v>
          </cell>
          <cell r="I29">
            <v>24837.899854944</v>
          </cell>
          <cell r="J29">
            <v>49714.299781593596</v>
          </cell>
          <cell r="K29">
            <v>27768.9659119194</v>
          </cell>
          <cell r="L29">
            <v>77483.265693512993</v>
          </cell>
          <cell r="M29">
            <v>30292.240167836993</v>
          </cell>
          <cell r="N29">
            <v>87353.585999999996</v>
          </cell>
          <cell r="O29">
            <v>94341.872879999995</v>
          </cell>
          <cell r="P29">
            <v>100379.75274431999</v>
          </cell>
          <cell r="Q29">
            <v>0</v>
          </cell>
          <cell r="S29">
            <v>107247.50768851662</v>
          </cell>
          <cell r="T29">
            <v>24876.399926649599</v>
          </cell>
          <cell r="U29">
            <v>24837.899854944</v>
          </cell>
          <cell r="V29">
            <v>49714.299781593596</v>
          </cell>
          <cell r="W29">
            <v>27609.899909534462</v>
          </cell>
          <cell r="X29">
            <v>77324.199691128058</v>
          </cell>
          <cell r="Y29">
            <v>29923.307997388558</v>
          </cell>
          <cell r="AA29">
            <v>30292.240167836993</v>
          </cell>
          <cell r="AB29">
            <v>107775.50586134999</v>
          </cell>
          <cell r="AC29">
            <v>29923.307997388558</v>
          </cell>
          <cell r="AD29">
            <v>107247.50768851662</v>
          </cell>
          <cell r="AE29">
            <v>-527.99817283336597</v>
          </cell>
          <cell r="AF29">
            <v>-4.8990553893815177E-3</v>
          </cell>
        </row>
        <row r="30">
          <cell r="B30">
            <v>18</v>
          </cell>
          <cell r="C30" t="str">
            <v>Переменная составляющая заработной платы</v>
          </cell>
          <cell r="D30" t="str">
            <v>тыс. руб.</v>
          </cell>
          <cell r="E30">
            <v>68054.399999999994</v>
          </cell>
          <cell r="F30">
            <v>84504</v>
          </cell>
          <cell r="G30">
            <v>82514.8</v>
          </cell>
          <cell r="H30">
            <v>15976.4</v>
          </cell>
          <cell r="I30">
            <v>24637.4</v>
          </cell>
          <cell r="J30">
            <v>40613.800000000003</v>
          </cell>
          <cell r="K30">
            <v>20621.2</v>
          </cell>
          <cell r="L30">
            <v>61235</v>
          </cell>
          <cell r="M30">
            <v>21279.8</v>
          </cell>
          <cell r="N30">
            <v>85211.89499999999</v>
          </cell>
          <cell r="O30">
            <v>90154.184909999996</v>
          </cell>
          <cell r="P30">
            <v>95924.052744240005</v>
          </cell>
          <cell r="S30">
            <v>83185.899999999994</v>
          </cell>
          <cell r="T30">
            <v>15976.4</v>
          </cell>
          <cell r="U30">
            <v>24637.4</v>
          </cell>
          <cell r="V30">
            <v>40613.800000000003</v>
          </cell>
          <cell r="W30">
            <v>20130.599999999999</v>
          </cell>
          <cell r="X30">
            <v>60744.4</v>
          </cell>
          <cell r="Y30">
            <v>22441.5</v>
          </cell>
          <cell r="AA30">
            <v>21279.8</v>
          </cell>
          <cell r="AB30">
            <v>82514.8</v>
          </cell>
          <cell r="AC30">
            <v>22441.5</v>
          </cell>
          <cell r="AD30">
            <v>83185.899999999994</v>
          </cell>
          <cell r="AE30">
            <v>671.09999999999127</v>
          </cell>
          <cell r="AF30">
            <v>8.1330864281315748E-3</v>
          </cell>
        </row>
        <row r="31">
          <cell r="B31">
            <v>19</v>
          </cell>
          <cell r="C31" t="str">
            <v>Выплаты социального характера</v>
          </cell>
          <cell r="D31" t="str">
            <v>тыс. руб.</v>
          </cell>
          <cell r="E31">
            <v>3827</v>
          </cell>
          <cell r="F31">
            <v>2040.5</v>
          </cell>
          <cell r="G31">
            <v>2352.5</v>
          </cell>
          <cell r="H31">
            <v>403.6</v>
          </cell>
          <cell r="I31">
            <v>769.9</v>
          </cell>
          <cell r="J31">
            <v>1173.5</v>
          </cell>
          <cell r="K31">
            <v>574.5</v>
          </cell>
          <cell r="L31">
            <v>1748</v>
          </cell>
          <cell r="M31">
            <v>604.5</v>
          </cell>
          <cell r="N31">
            <v>5607.8325824999993</v>
          </cell>
          <cell r="O31">
            <v>5933.0868722849991</v>
          </cell>
          <cell r="P31">
            <v>6312.8044321112393</v>
          </cell>
          <cell r="S31">
            <v>2488.1</v>
          </cell>
          <cell r="T31">
            <v>403.6</v>
          </cell>
          <cell r="U31">
            <v>769.9</v>
          </cell>
          <cell r="V31">
            <v>1173.5</v>
          </cell>
          <cell r="W31">
            <v>521.6</v>
          </cell>
          <cell r="X31">
            <v>1695.1</v>
          </cell>
          <cell r="Y31">
            <v>793</v>
          </cell>
          <cell r="AA31">
            <v>604.5</v>
          </cell>
          <cell r="AB31">
            <v>2352.5</v>
          </cell>
          <cell r="AC31">
            <v>793</v>
          </cell>
          <cell r="AD31">
            <v>2488.1</v>
          </cell>
          <cell r="AE31">
            <v>135.59999999999991</v>
          </cell>
          <cell r="AF31">
            <v>5.7640807651434603E-2</v>
          </cell>
        </row>
        <row r="32">
          <cell r="B32">
            <v>20</v>
          </cell>
          <cell r="C32" t="str">
            <v>Фонд оплаты труда рабочих (стр.17+стр.18+стр.19)</v>
          </cell>
          <cell r="D32" t="str">
            <v>тыс. руб.</v>
          </cell>
          <cell r="E32">
            <v>138090.49982992199</v>
          </cell>
          <cell r="F32">
            <v>171640.09611999997</v>
          </cell>
          <cell r="G32">
            <v>192642.80586135</v>
          </cell>
          <cell r="H32">
            <v>41256.399926649596</v>
          </cell>
          <cell r="I32">
            <v>50245.199854944003</v>
          </cell>
          <cell r="J32">
            <v>91501.599781593599</v>
          </cell>
          <cell r="K32">
            <v>48964.665911919401</v>
          </cell>
          <cell r="L32">
            <v>140466.26569351301</v>
          </cell>
          <cell r="M32">
            <v>52176.540167836996</v>
          </cell>
          <cell r="N32">
            <v>178173.31358249998</v>
          </cell>
          <cell r="O32">
            <v>190429.14466228499</v>
          </cell>
          <cell r="P32">
            <v>202616.60992067124</v>
          </cell>
          <cell r="Q32">
            <v>0</v>
          </cell>
          <cell r="S32">
            <v>192921.50768851661</v>
          </cell>
          <cell r="T32">
            <v>41256.399926649596</v>
          </cell>
          <cell r="U32">
            <v>50245.199854944003</v>
          </cell>
          <cell r="V32">
            <v>91501.599781593599</v>
          </cell>
          <cell r="W32">
            <v>48262.09990953446</v>
          </cell>
          <cell r="X32">
            <v>139763.69969112804</v>
          </cell>
          <cell r="Y32">
            <v>53157.807997388561</v>
          </cell>
          <cell r="AA32">
            <v>52176.540167836996</v>
          </cell>
          <cell r="AB32">
            <v>192642.80586135</v>
          </cell>
          <cell r="AC32">
            <v>53157.807997388561</v>
          </cell>
          <cell r="AD32">
            <v>192921.50768851661</v>
          </cell>
          <cell r="AE32">
            <v>278.70182716660202</v>
          </cell>
          <cell r="AF32">
            <v>1.4467284460505155E-3</v>
          </cell>
        </row>
        <row r="33">
          <cell r="B33">
            <v>21</v>
          </cell>
          <cell r="C33" t="str">
            <v>Среднесписписочная численность персонала ОД (стр.1+стр.7+стр.13)</v>
          </cell>
          <cell r="D33" t="str">
            <v>чел.</v>
          </cell>
          <cell r="E33">
            <v>1731.8000000000002</v>
          </cell>
          <cell r="F33">
            <v>1782.3000000000002</v>
          </cell>
          <cell r="G33">
            <v>1881.25</v>
          </cell>
          <cell r="H33">
            <v>1789</v>
          </cell>
          <cell r="I33">
            <v>1777</v>
          </cell>
          <cell r="J33">
            <v>1783</v>
          </cell>
          <cell r="K33">
            <v>1940</v>
          </cell>
          <cell r="L33">
            <v>1835.3333333333333</v>
          </cell>
          <cell r="M33">
            <v>2019</v>
          </cell>
          <cell r="N33">
            <v>1933</v>
          </cell>
          <cell r="O33">
            <v>1856</v>
          </cell>
          <cell r="P33">
            <v>1856</v>
          </cell>
          <cell r="Q33">
            <v>0</v>
          </cell>
          <cell r="S33">
            <v>1880</v>
          </cell>
          <cell r="T33">
            <v>1789</v>
          </cell>
          <cell r="U33">
            <v>1777</v>
          </cell>
          <cell r="V33">
            <v>1783</v>
          </cell>
          <cell r="W33">
            <v>1931</v>
          </cell>
          <cell r="X33">
            <v>1832.0666666666666</v>
          </cell>
          <cell r="Y33">
            <v>2023</v>
          </cell>
          <cell r="AA33">
            <v>2019</v>
          </cell>
          <cell r="AB33">
            <v>1881.25</v>
          </cell>
          <cell r="AC33">
            <v>2023</v>
          </cell>
          <cell r="AD33">
            <v>1880</v>
          </cell>
          <cell r="AE33">
            <v>-1.25</v>
          </cell>
          <cell r="AF33">
            <v>-6.6445182724252495E-4</v>
          </cell>
        </row>
        <row r="34">
          <cell r="B34">
            <v>22</v>
          </cell>
          <cell r="C34" t="str">
            <v>Фонд оплаты труда персонала ОД (стр.6+стр.12+стр.20)</v>
          </cell>
          <cell r="D34" t="str">
            <v>тыс. руб.</v>
          </cell>
          <cell r="E34">
            <v>321723.49982992199</v>
          </cell>
          <cell r="F34">
            <v>390315.29999999993</v>
          </cell>
          <cell r="G34">
            <v>445065.55919135001</v>
          </cell>
          <cell r="H34">
            <v>92114.383426649598</v>
          </cell>
          <cell r="I34">
            <v>118745.827854944</v>
          </cell>
          <cell r="J34">
            <v>210860.2112815936</v>
          </cell>
          <cell r="K34">
            <v>112416.5651419194</v>
          </cell>
          <cell r="L34">
            <v>323276.77642351302</v>
          </cell>
          <cell r="M34">
            <v>121788.78276783699</v>
          </cell>
          <cell r="N34">
            <v>422079.45705209253</v>
          </cell>
          <cell r="O34">
            <v>435411.59576675494</v>
          </cell>
          <cell r="P34">
            <v>481975.14392302721</v>
          </cell>
          <cell r="Q34">
            <v>0</v>
          </cell>
          <cell r="S34">
            <v>440025.27438851667</v>
          </cell>
          <cell r="T34">
            <v>92114.383426649598</v>
          </cell>
          <cell r="U34">
            <v>118745.827854944</v>
          </cell>
          <cell r="V34">
            <v>210860.2112815936</v>
          </cell>
          <cell r="W34">
            <v>108326.80050953446</v>
          </cell>
          <cell r="X34">
            <v>319187.01179112808</v>
          </cell>
          <cell r="Y34">
            <v>120838.26259738856</v>
          </cell>
          <cell r="AA34">
            <v>121788.78276783699</v>
          </cell>
          <cell r="AB34">
            <v>445065.55919135001</v>
          </cell>
          <cell r="AC34">
            <v>120838.26259738856</v>
          </cell>
          <cell r="AD34">
            <v>440025.27438851667</v>
          </cell>
          <cell r="AE34">
            <v>-5040.2848028333392</v>
          </cell>
          <cell r="AF34">
            <v>-1.1324814285767584E-2</v>
          </cell>
        </row>
        <row r="35">
          <cell r="B35" t="str">
            <v>II</v>
          </cell>
          <cell r="C35" t="str">
            <v>Непрофильная деятельность (НД)</v>
          </cell>
        </row>
        <row r="36">
          <cell r="B36">
            <v>23</v>
          </cell>
          <cell r="C36" t="str">
            <v>Среднесписочная численность персонала НД</v>
          </cell>
          <cell r="D36" t="str">
            <v>чел.</v>
          </cell>
          <cell r="E36">
            <v>0</v>
          </cell>
          <cell r="F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B37">
            <v>24</v>
          </cell>
          <cell r="C37" t="str">
            <v>Фонд оплаты труда персонала НД</v>
          </cell>
          <cell r="D37" t="str">
            <v>тыс. руб.</v>
          </cell>
          <cell r="E37">
            <v>0</v>
          </cell>
          <cell r="F37">
            <v>0</v>
          </cell>
          <cell r="G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X37">
            <v>0</v>
          </cell>
          <cell r="AB37">
            <v>0</v>
          </cell>
          <cell r="AD37">
            <v>0</v>
          </cell>
          <cell r="AE37">
            <v>0</v>
          </cell>
          <cell r="AF37" t="str">
            <v/>
          </cell>
        </row>
        <row r="38">
          <cell r="B38" t="str">
            <v>III</v>
          </cell>
          <cell r="C38" t="str">
            <v>Капитальное строительство хозспособом (КС)</v>
          </cell>
          <cell r="K38">
            <v>2</v>
          </cell>
        </row>
        <row r="39">
          <cell r="B39">
            <v>25</v>
          </cell>
          <cell r="C39" t="str">
            <v>Среднесписочная численность персонала КС</v>
          </cell>
          <cell r="D39" t="str">
            <v>чел.</v>
          </cell>
          <cell r="E39">
            <v>12.6</v>
          </cell>
          <cell r="F39">
            <v>11.85</v>
          </cell>
          <cell r="G39">
            <v>17</v>
          </cell>
          <cell r="H39">
            <v>17</v>
          </cell>
          <cell r="I39">
            <v>17</v>
          </cell>
          <cell r="J39">
            <v>17</v>
          </cell>
          <cell r="K39">
            <v>17</v>
          </cell>
          <cell r="L39">
            <v>17</v>
          </cell>
          <cell r="M39">
            <v>17</v>
          </cell>
          <cell r="N39">
            <v>13</v>
          </cell>
          <cell r="O39">
            <v>13</v>
          </cell>
          <cell r="P39">
            <v>13</v>
          </cell>
          <cell r="S39">
            <v>17</v>
          </cell>
          <cell r="T39">
            <v>17</v>
          </cell>
          <cell r="U39">
            <v>17</v>
          </cell>
          <cell r="V39">
            <v>17</v>
          </cell>
          <cell r="W39">
            <v>17</v>
          </cell>
          <cell r="X39">
            <v>17</v>
          </cell>
          <cell r="Y39">
            <v>18</v>
          </cell>
          <cell r="AA39">
            <v>17</v>
          </cell>
          <cell r="AB39">
            <v>17</v>
          </cell>
          <cell r="AC39">
            <v>18</v>
          </cell>
          <cell r="AD39">
            <v>17</v>
          </cell>
          <cell r="AE39">
            <v>0</v>
          </cell>
          <cell r="AF39">
            <v>0</v>
          </cell>
        </row>
        <row r="40">
          <cell r="B40">
            <v>26</v>
          </cell>
          <cell r="C40" t="str">
            <v>Фонд оплаты труда персонала КС</v>
          </cell>
          <cell r="D40" t="str">
            <v>тыс. руб.</v>
          </cell>
          <cell r="E40">
            <v>2019</v>
          </cell>
          <cell r="F40">
            <v>5394.7</v>
          </cell>
          <cell r="G40">
            <v>7919.2999999999993</v>
          </cell>
          <cell r="H40">
            <v>1681.4</v>
          </cell>
          <cell r="I40">
            <v>2623.6</v>
          </cell>
          <cell r="J40">
            <v>4305</v>
          </cell>
          <cell r="K40">
            <v>1782.9</v>
          </cell>
          <cell r="L40">
            <v>6087.9</v>
          </cell>
          <cell r="M40">
            <v>1831.4</v>
          </cell>
          <cell r="N40">
            <v>1348</v>
          </cell>
          <cell r="O40">
            <v>1435</v>
          </cell>
          <cell r="P40">
            <v>1526.8400000000001</v>
          </cell>
          <cell r="S40">
            <v>7887.8499999999995</v>
          </cell>
          <cell r="T40">
            <v>1681.4</v>
          </cell>
          <cell r="U40">
            <v>2623.6</v>
          </cell>
          <cell r="V40">
            <v>4305</v>
          </cell>
          <cell r="W40">
            <v>1611.65</v>
          </cell>
          <cell r="X40">
            <v>5916.65</v>
          </cell>
          <cell r="Y40">
            <v>1971.2</v>
          </cell>
          <cell r="AA40">
            <v>1831.4</v>
          </cell>
          <cell r="AB40">
            <v>7919.2999999999993</v>
          </cell>
          <cell r="AC40">
            <v>1971.2</v>
          </cell>
          <cell r="AD40">
            <v>7887.8499999999995</v>
          </cell>
          <cell r="AE40">
            <v>-31.449999999999818</v>
          </cell>
          <cell r="AF40">
            <v>-3.9713105956334302E-3</v>
          </cell>
        </row>
        <row r="41">
          <cell r="B41" t="str">
            <v>IV</v>
          </cell>
          <cell r="C41" t="str">
            <v>Несписочный состав</v>
          </cell>
          <cell r="AF41" t="str">
            <v/>
          </cell>
        </row>
        <row r="42">
          <cell r="B42">
            <v>27</v>
          </cell>
          <cell r="C42" t="str">
            <v>Средняя численность персонала несписочного состава</v>
          </cell>
          <cell r="D42" t="str">
            <v>чел.</v>
          </cell>
          <cell r="E42">
            <v>4.2</v>
          </cell>
          <cell r="F42">
            <v>4.2</v>
          </cell>
          <cell r="G42">
            <v>7</v>
          </cell>
          <cell r="H42">
            <v>6</v>
          </cell>
          <cell r="I42">
            <v>6</v>
          </cell>
          <cell r="J42">
            <v>6</v>
          </cell>
          <cell r="K42">
            <v>8</v>
          </cell>
          <cell r="L42">
            <v>6.666666666666667</v>
          </cell>
          <cell r="M42">
            <v>8</v>
          </cell>
          <cell r="N42">
            <v>3</v>
          </cell>
          <cell r="O42">
            <v>3</v>
          </cell>
          <cell r="P42">
            <v>3</v>
          </cell>
          <cell r="S42">
            <v>7</v>
          </cell>
          <cell r="T42">
            <v>6</v>
          </cell>
          <cell r="U42">
            <v>6</v>
          </cell>
          <cell r="V42">
            <v>6</v>
          </cell>
          <cell r="W42">
            <v>7</v>
          </cell>
          <cell r="X42">
            <v>6.2</v>
          </cell>
          <cell r="Y42">
            <v>9</v>
          </cell>
          <cell r="AA42">
            <v>8</v>
          </cell>
          <cell r="AB42">
            <v>7</v>
          </cell>
          <cell r="AC42">
            <v>9</v>
          </cell>
          <cell r="AD42">
            <v>7</v>
          </cell>
          <cell r="AE42">
            <v>0</v>
          </cell>
          <cell r="AF42">
            <v>0</v>
          </cell>
        </row>
        <row r="43">
          <cell r="B43">
            <v>28</v>
          </cell>
          <cell r="C43" t="str">
            <v>Фонд оплаты труда персонала несписочного состава</v>
          </cell>
          <cell r="D43" t="str">
            <v>тыс. руб.</v>
          </cell>
          <cell r="E43">
            <v>4112.1000000000004</v>
          </cell>
          <cell r="F43">
            <v>5867.2</v>
          </cell>
          <cell r="G43">
            <v>2817.7999999999997</v>
          </cell>
          <cell r="H43">
            <v>616.9</v>
          </cell>
          <cell r="I43">
            <v>1056.5999999999999</v>
          </cell>
          <cell r="J43">
            <v>1673.5</v>
          </cell>
          <cell r="K43">
            <v>848.1</v>
          </cell>
          <cell r="L43">
            <v>2521.6</v>
          </cell>
          <cell r="M43">
            <v>296.2</v>
          </cell>
          <cell r="N43">
            <v>4005.5333489999994</v>
          </cell>
          <cell r="O43">
            <v>7516.5542832419997</v>
          </cell>
          <cell r="P43">
            <v>7997.6137573694878</v>
          </cell>
          <cell r="S43">
            <v>2240</v>
          </cell>
          <cell r="T43">
            <v>616.9</v>
          </cell>
          <cell r="U43">
            <v>1056.5999999999999</v>
          </cell>
          <cell r="V43">
            <v>1673.5</v>
          </cell>
          <cell r="W43">
            <v>285.10000000000002</v>
          </cell>
          <cell r="X43">
            <v>1958.6</v>
          </cell>
          <cell r="Y43">
            <v>281.39999999999998</v>
          </cell>
          <cell r="AA43">
            <v>296.2</v>
          </cell>
          <cell r="AB43">
            <v>2817.7999999999997</v>
          </cell>
          <cell r="AC43">
            <v>281.39999999999998</v>
          </cell>
          <cell r="AD43">
            <v>2240</v>
          </cell>
          <cell r="AE43">
            <v>-577.79999999999973</v>
          </cell>
          <cell r="AF43">
            <v>-0.20505358790545808</v>
          </cell>
        </row>
        <row r="44">
          <cell r="B44" t="str">
            <v>V</v>
          </cell>
          <cell r="C44" t="str">
            <v>ИТОГО</v>
          </cell>
        </row>
        <row r="45">
          <cell r="B45">
            <v>29</v>
          </cell>
          <cell r="C45" t="str">
            <v>Средняя численность персонала - всего (стр.21+стр.23+стр.25+стр.27)</v>
          </cell>
          <cell r="D45" t="str">
            <v>чел.</v>
          </cell>
          <cell r="E45">
            <v>1748.6000000000001</v>
          </cell>
          <cell r="F45">
            <v>1798.3500000000001</v>
          </cell>
          <cell r="G45">
            <v>1905.25</v>
          </cell>
          <cell r="H45">
            <v>1812</v>
          </cell>
          <cell r="I45">
            <v>1800</v>
          </cell>
          <cell r="J45">
            <v>1806</v>
          </cell>
          <cell r="K45">
            <v>1965</v>
          </cell>
          <cell r="L45">
            <v>1859</v>
          </cell>
          <cell r="M45">
            <v>2044</v>
          </cell>
          <cell r="N45">
            <v>1949</v>
          </cell>
          <cell r="O45">
            <v>1872</v>
          </cell>
          <cell r="P45">
            <v>1872</v>
          </cell>
          <cell r="Q45">
            <v>0</v>
          </cell>
          <cell r="S45">
            <v>1904</v>
          </cell>
          <cell r="T45">
            <v>1812</v>
          </cell>
          <cell r="U45">
            <v>1800</v>
          </cell>
          <cell r="V45">
            <v>1806</v>
          </cell>
          <cell r="W45">
            <v>1955</v>
          </cell>
          <cell r="X45">
            <v>1855.2666666666667</v>
          </cell>
          <cell r="Y45">
            <v>2050</v>
          </cell>
          <cell r="AA45">
            <v>2044</v>
          </cell>
          <cell r="AB45">
            <v>1905.25</v>
          </cell>
          <cell r="AC45">
            <v>2050</v>
          </cell>
          <cell r="AD45">
            <v>1904</v>
          </cell>
          <cell r="AE45">
            <v>-1.25</v>
          </cell>
          <cell r="AF45">
            <v>-6.5608187901850152E-4</v>
          </cell>
        </row>
        <row r="46">
          <cell r="B46">
            <v>30</v>
          </cell>
          <cell r="C46" t="str">
            <v>Фонд оплаты труда персонала - всего (стр.22+стр.24+стр.26+стр.28)</v>
          </cell>
          <cell r="D46" t="str">
            <v>тыс. руб.</v>
          </cell>
          <cell r="E46">
            <v>327854.59982992196</v>
          </cell>
          <cell r="F46">
            <v>401577.19999999995</v>
          </cell>
          <cell r="G46">
            <v>455802.65919134999</v>
          </cell>
          <cell r="H46">
            <v>94412.683426649586</v>
          </cell>
          <cell r="I46">
            <v>122426.02785494401</v>
          </cell>
          <cell r="J46">
            <v>216838.7112815936</v>
          </cell>
          <cell r="K46">
            <v>115047.5651419194</v>
          </cell>
          <cell r="L46">
            <v>331886.27642351302</v>
          </cell>
          <cell r="M46">
            <v>123916.38276783699</v>
          </cell>
          <cell r="N46">
            <v>427432.99040109251</v>
          </cell>
          <cell r="O46">
            <v>444363.15004999691</v>
          </cell>
          <cell r="P46">
            <v>491499.59768039675</v>
          </cell>
          <cell r="Q46">
            <v>0</v>
          </cell>
          <cell r="S46">
            <v>450153.12438851665</v>
          </cell>
          <cell r="T46">
            <v>94412.683426649586</v>
          </cell>
          <cell r="U46">
            <v>122426.02785494401</v>
          </cell>
          <cell r="V46">
            <v>216838.7112815936</v>
          </cell>
          <cell r="W46">
            <v>110223.55050953446</v>
          </cell>
          <cell r="X46">
            <v>327062.26179112808</v>
          </cell>
          <cell r="Y46">
            <v>123090.86259738855</v>
          </cell>
          <cell r="AA46">
            <v>123916.38276783699</v>
          </cell>
          <cell r="AB46">
            <v>455802.65919134999</v>
          </cell>
          <cell r="AC46">
            <v>123090.86259738855</v>
          </cell>
          <cell r="AD46">
            <v>450153.12438851665</v>
          </cell>
          <cell r="AE46">
            <v>-5649.5348028333392</v>
          </cell>
          <cell r="AF46">
            <v>-1.2394694697166333E-2</v>
          </cell>
        </row>
        <row r="47">
          <cell r="C47" t="str">
            <v>в том числе:</v>
          </cell>
        </row>
        <row r="48">
          <cell r="B48">
            <v>31</v>
          </cell>
          <cell r="C48" t="str">
            <v xml:space="preserve"> - из себестоимости, коммерческих и управленческих расходов</v>
          </cell>
          <cell r="D48" t="str">
            <v>тыс. руб.</v>
          </cell>
          <cell r="E48">
            <v>314210</v>
          </cell>
          <cell r="F48">
            <v>373256</v>
          </cell>
          <cell r="G48">
            <v>414769.44400000002</v>
          </cell>
          <cell r="H48">
            <v>88072.793999999994</v>
          </cell>
          <cell r="I48">
            <v>110763.45</v>
          </cell>
          <cell r="J48">
            <v>198836.24400000001</v>
          </cell>
          <cell r="K48">
            <v>103281.8</v>
          </cell>
          <cell r="L48">
            <v>302118.04399999999</v>
          </cell>
          <cell r="M48">
            <v>112651.40000000001</v>
          </cell>
          <cell r="N48">
            <v>399427.03</v>
          </cell>
          <cell r="O48">
            <v>432697.11</v>
          </cell>
          <cell r="P48">
            <v>479226.74504000001</v>
          </cell>
          <cell r="Q48">
            <v>0</v>
          </cell>
          <cell r="S48">
            <v>410412.28528000007</v>
          </cell>
          <cell r="T48">
            <v>88072.793999999994</v>
          </cell>
          <cell r="U48">
            <v>110763.45</v>
          </cell>
          <cell r="V48">
            <v>198836.24400000001</v>
          </cell>
          <cell r="W48">
            <v>99030.677000000011</v>
          </cell>
          <cell r="X48">
            <v>297866.92100000003</v>
          </cell>
          <cell r="Y48">
            <v>112545.36428000001</v>
          </cell>
          <cell r="AA48">
            <v>112651.40000000001</v>
          </cell>
          <cell r="AB48">
            <v>414769.44400000002</v>
          </cell>
          <cell r="AC48">
            <v>112545.36428000001</v>
          </cell>
          <cell r="AD48">
            <v>410412.28528000007</v>
          </cell>
          <cell r="AE48">
            <v>-4357.1587199999485</v>
          </cell>
          <cell r="AF48">
            <v>-1.0505013768564756E-2</v>
          </cell>
        </row>
        <row r="49">
          <cell r="B49">
            <v>32</v>
          </cell>
          <cell r="C49" t="str">
            <v xml:space="preserve"> - из прибыли </v>
          </cell>
          <cell r="D49" t="str">
            <v>тыс. руб.</v>
          </cell>
          <cell r="E49">
            <v>11625.599829921965</v>
          </cell>
          <cell r="F49">
            <v>22929.199999999953</v>
          </cell>
          <cell r="G49">
            <v>33113.915191349995</v>
          </cell>
          <cell r="H49">
            <v>4658.8894266495918</v>
          </cell>
          <cell r="I49">
            <v>9038.5778549440147</v>
          </cell>
          <cell r="J49">
            <v>13697.467281593606</v>
          </cell>
          <cell r="K49">
            <v>9982.8651419194066</v>
          </cell>
          <cell r="L49">
            <v>23680.332423513013</v>
          </cell>
          <cell r="M49">
            <v>9433.5827678369824</v>
          </cell>
          <cell r="N49">
            <v>20390.960401092481</v>
          </cell>
          <cell r="O49">
            <v>3487.0400499969255</v>
          </cell>
          <cell r="P49">
            <v>3521.8526403967408</v>
          </cell>
          <cell r="Q49">
            <v>0</v>
          </cell>
          <cell r="S49">
            <v>31852.839108516593</v>
          </cell>
          <cell r="T49">
            <v>4658.8894266495918</v>
          </cell>
          <cell r="U49">
            <v>9038.5778549440147</v>
          </cell>
          <cell r="V49">
            <v>13697.467281593606</v>
          </cell>
          <cell r="W49">
            <v>9580.8735095344455</v>
          </cell>
          <cell r="X49">
            <v>23278.340791128052</v>
          </cell>
          <cell r="Y49">
            <v>8574.4983173885412</v>
          </cell>
          <cell r="AA49">
            <v>9433.5827678369824</v>
          </cell>
          <cell r="AB49">
            <v>33113.915191349995</v>
          </cell>
          <cell r="AC49">
            <v>8574.4983173885412</v>
          </cell>
          <cell r="AD49">
            <v>31852.839108516593</v>
          </cell>
          <cell r="AE49">
            <v>-1261.0760828334023</v>
          </cell>
          <cell r="AF49">
            <v>-3.8082965289553565E-2</v>
          </cell>
        </row>
        <row r="50">
          <cell r="B50">
            <v>33</v>
          </cell>
          <cell r="C50" t="str">
            <v xml:space="preserve"> - из инвестций</v>
          </cell>
          <cell r="D50" t="str">
            <v>тыс. руб.</v>
          </cell>
          <cell r="E50">
            <v>2019</v>
          </cell>
          <cell r="F50">
            <v>5392</v>
          </cell>
          <cell r="G50">
            <v>7919.2999999999993</v>
          </cell>
          <cell r="H50">
            <v>1681</v>
          </cell>
          <cell r="I50">
            <v>2624</v>
          </cell>
          <cell r="J50">
            <v>4305</v>
          </cell>
          <cell r="K50">
            <v>1782.9</v>
          </cell>
          <cell r="L50">
            <v>6087.9</v>
          </cell>
          <cell r="M50">
            <v>1831.4</v>
          </cell>
          <cell r="N50">
            <v>7615</v>
          </cell>
          <cell r="O50">
            <v>8179</v>
          </cell>
          <cell r="P50">
            <v>8751</v>
          </cell>
          <cell r="Q50">
            <v>0</v>
          </cell>
          <cell r="S50">
            <v>7888</v>
          </cell>
          <cell r="T50">
            <v>1681</v>
          </cell>
          <cell r="U50">
            <v>2624</v>
          </cell>
          <cell r="V50">
            <v>4305</v>
          </cell>
          <cell r="W50">
            <v>1612</v>
          </cell>
          <cell r="X50">
            <v>5917</v>
          </cell>
          <cell r="Y50">
            <v>1971</v>
          </cell>
          <cell r="AA50">
            <v>1831.4</v>
          </cell>
          <cell r="AB50">
            <v>7919.2999999999993</v>
          </cell>
          <cell r="AC50">
            <v>1971</v>
          </cell>
          <cell r="AD50">
            <v>7888</v>
          </cell>
          <cell r="AE50">
            <v>-31.299999999999272</v>
          </cell>
          <cell r="AF50">
            <v>-3.9523695276096719E-3</v>
          </cell>
        </row>
        <row r="51">
          <cell r="C51" t="str">
            <v>Справочно</v>
          </cell>
        </row>
        <row r="52">
          <cell r="B52">
            <v>34</v>
          </cell>
          <cell r="C52" t="str">
            <v>Затраты на обучение, повышение квалификации и проф. переподготовку персонала основной деятельности - всего:</v>
          </cell>
          <cell r="D52" t="str">
            <v>тыс. руб.</v>
          </cell>
          <cell r="E52">
            <v>2450</v>
          </cell>
          <cell r="F52">
            <v>2680</v>
          </cell>
          <cell r="G52">
            <v>2549.04</v>
          </cell>
          <cell r="H52">
            <v>359.09999999999997</v>
          </cell>
          <cell r="I52">
            <v>598.64</v>
          </cell>
          <cell r="J52">
            <v>957.74</v>
          </cell>
          <cell r="K52">
            <v>906.3</v>
          </cell>
          <cell r="L52">
            <v>1864.04</v>
          </cell>
          <cell r="M52">
            <v>685</v>
          </cell>
          <cell r="N52">
            <v>7407</v>
          </cell>
          <cell r="O52">
            <v>7888</v>
          </cell>
          <cell r="P52">
            <v>8392.8320000000003</v>
          </cell>
          <cell r="Q52">
            <v>0</v>
          </cell>
          <cell r="S52">
            <v>1481.6399999999999</v>
          </cell>
          <cell r="T52">
            <v>359.09999999999997</v>
          </cell>
          <cell r="U52">
            <v>598.64</v>
          </cell>
          <cell r="V52">
            <v>957.74</v>
          </cell>
          <cell r="W52">
            <v>350.8</v>
          </cell>
          <cell r="X52">
            <v>1308.54</v>
          </cell>
          <cell r="Y52">
            <v>173.1</v>
          </cell>
          <cell r="AA52">
            <v>685</v>
          </cell>
          <cell r="AB52">
            <v>2549.04</v>
          </cell>
          <cell r="AC52">
            <v>173.1</v>
          </cell>
          <cell r="AD52">
            <v>1481.6399999999999</v>
          </cell>
          <cell r="AE52">
            <v>-1067.4000000000001</v>
          </cell>
          <cell r="AF52">
            <v>-0.41874588080218439</v>
          </cell>
        </row>
        <row r="53">
          <cell r="B53">
            <v>35</v>
          </cell>
          <cell r="C53" t="str">
            <v>Затраты на все формы обучения:</v>
          </cell>
          <cell r="D53" t="str">
            <v>тыс. руб.</v>
          </cell>
          <cell r="E53">
            <v>2450</v>
          </cell>
          <cell r="F53">
            <v>2680</v>
          </cell>
          <cell r="G53">
            <v>2549.04</v>
          </cell>
          <cell r="H53">
            <v>359.09999999999997</v>
          </cell>
          <cell r="I53">
            <v>598.64</v>
          </cell>
          <cell r="J53">
            <v>957.74</v>
          </cell>
          <cell r="K53">
            <v>906.3</v>
          </cell>
          <cell r="L53">
            <v>1864.04</v>
          </cell>
          <cell r="M53">
            <v>685</v>
          </cell>
          <cell r="N53">
            <v>7407</v>
          </cell>
          <cell r="O53">
            <v>7888</v>
          </cell>
          <cell r="P53">
            <v>8392.8320000000003</v>
          </cell>
          <cell r="Q53">
            <v>0</v>
          </cell>
          <cell r="S53">
            <v>1481.6399999999999</v>
          </cell>
          <cell r="T53">
            <v>359.09999999999997</v>
          </cell>
          <cell r="U53">
            <v>598.64</v>
          </cell>
          <cell r="V53">
            <v>957.74</v>
          </cell>
          <cell r="W53">
            <v>350.8</v>
          </cell>
          <cell r="X53">
            <v>1308.54</v>
          </cell>
          <cell r="Y53">
            <v>173.1</v>
          </cell>
          <cell r="AA53">
            <v>685</v>
          </cell>
          <cell r="AB53">
            <v>2549.04</v>
          </cell>
          <cell r="AC53">
            <v>173.1</v>
          </cell>
          <cell r="AD53">
            <v>1481.6399999999999</v>
          </cell>
          <cell r="AE53">
            <v>-1067.4000000000001</v>
          </cell>
          <cell r="AF53">
            <v>-0.41874588080218439</v>
          </cell>
        </row>
        <row r="54">
          <cell r="B54">
            <v>36</v>
          </cell>
          <cell r="C54" t="str">
            <v>- руководителей</v>
          </cell>
          <cell r="D54" t="str">
            <v>тыс. руб.</v>
          </cell>
          <cell r="E54">
            <v>1015</v>
          </cell>
          <cell r="F54">
            <v>860</v>
          </cell>
          <cell r="G54">
            <v>1449.3</v>
          </cell>
          <cell r="H54">
            <v>138.1</v>
          </cell>
          <cell r="I54">
            <v>341.9</v>
          </cell>
          <cell r="J54">
            <v>480</v>
          </cell>
          <cell r="K54">
            <v>533.29999999999995</v>
          </cell>
          <cell r="L54">
            <v>1013.3</v>
          </cell>
          <cell r="M54">
            <v>436</v>
          </cell>
          <cell r="N54">
            <v>2584</v>
          </cell>
          <cell r="O54">
            <v>2752</v>
          </cell>
          <cell r="P54">
            <v>2928.1280000000002</v>
          </cell>
          <cell r="S54">
            <v>983.15</v>
          </cell>
          <cell r="T54">
            <v>138.1</v>
          </cell>
          <cell r="U54">
            <v>341.9</v>
          </cell>
          <cell r="V54">
            <v>480</v>
          </cell>
          <cell r="W54">
            <v>330.05</v>
          </cell>
          <cell r="X54">
            <v>810.05</v>
          </cell>
          <cell r="Y54">
            <v>173.1</v>
          </cell>
          <cell r="AA54">
            <v>436</v>
          </cell>
          <cell r="AB54">
            <v>1449.3</v>
          </cell>
          <cell r="AC54">
            <v>173.1</v>
          </cell>
          <cell r="AD54">
            <v>983.15</v>
          </cell>
          <cell r="AE54">
            <v>-466.15</v>
          </cell>
          <cell r="AF54">
            <v>-0.32163803215345338</v>
          </cell>
        </row>
        <row r="55">
          <cell r="B55">
            <v>37</v>
          </cell>
          <cell r="C55" t="str">
            <v>- специалистов и техн. исполнителей</v>
          </cell>
          <cell r="D55" t="str">
            <v>тыс. руб.</v>
          </cell>
          <cell r="E55">
            <v>863</v>
          </cell>
          <cell r="F55">
            <v>1625</v>
          </cell>
          <cell r="G55">
            <v>944.7</v>
          </cell>
          <cell r="H55">
            <v>208.3</v>
          </cell>
          <cell r="I55">
            <v>196.4</v>
          </cell>
          <cell r="J55">
            <v>404.70000000000005</v>
          </cell>
          <cell r="K55">
            <v>324</v>
          </cell>
          <cell r="L55">
            <v>728.7</v>
          </cell>
          <cell r="M55">
            <v>216</v>
          </cell>
          <cell r="N55">
            <v>2798</v>
          </cell>
          <cell r="O55">
            <v>2979</v>
          </cell>
          <cell r="P55">
            <v>3169.6559999999999</v>
          </cell>
          <cell r="S55">
            <v>425.45000000000005</v>
          </cell>
          <cell r="T55">
            <v>208.3</v>
          </cell>
          <cell r="U55">
            <v>196.4</v>
          </cell>
          <cell r="V55">
            <v>404.70000000000005</v>
          </cell>
          <cell r="W55">
            <v>20.75</v>
          </cell>
          <cell r="X55">
            <v>425.45000000000005</v>
          </cell>
          <cell r="AA55">
            <v>216</v>
          </cell>
          <cell r="AB55">
            <v>944.7</v>
          </cell>
          <cell r="AD55">
            <v>425.45000000000005</v>
          </cell>
          <cell r="AE55">
            <v>-519.25</v>
          </cell>
          <cell r="AF55">
            <v>-0.54964539007092195</v>
          </cell>
        </row>
        <row r="56">
          <cell r="B56">
            <v>38</v>
          </cell>
          <cell r="C56" t="str">
            <v>- рабочих</v>
          </cell>
          <cell r="D56" t="str">
            <v>тыс. руб.</v>
          </cell>
          <cell r="E56">
            <v>572</v>
          </cell>
          <cell r="F56">
            <v>195</v>
          </cell>
          <cell r="G56">
            <v>155.04000000000002</v>
          </cell>
          <cell r="H56">
            <v>12.7</v>
          </cell>
          <cell r="I56">
            <v>60.34</v>
          </cell>
          <cell r="J56">
            <v>73.040000000000006</v>
          </cell>
          <cell r="K56">
            <v>49</v>
          </cell>
          <cell r="L56">
            <v>122.04</v>
          </cell>
          <cell r="M56">
            <v>33</v>
          </cell>
          <cell r="N56">
            <v>2025</v>
          </cell>
          <cell r="O56">
            <v>2157</v>
          </cell>
          <cell r="P56">
            <v>2295.0480000000002</v>
          </cell>
          <cell r="S56">
            <v>73.040000000000006</v>
          </cell>
          <cell r="T56">
            <v>12.7</v>
          </cell>
          <cell r="U56">
            <v>60.34</v>
          </cell>
          <cell r="V56">
            <v>73.040000000000006</v>
          </cell>
          <cell r="W56">
            <v>0</v>
          </cell>
          <cell r="X56">
            <v>73.040000000000006</v>
          </cell>
          <cell r="AA56">
            <v>33</v>
          </cell>
          <cell r="AB56">
            <v>155.04000000000002</v>
          </cell>
          <cell r="AD56">
            <v>73.040000000000006</v>
          </cell>
          <cell r="AE56">
            <v>-82.000000000000014</v>
          </cell>
          <cell r="AF56">
            <v>-0.52889576883384937</v>
          </cell>
        </row>
        <row r="57">
          <cell r="B57">
            <v>39</v>
          </cell>
          <cell r="C57" t="str">
            <v>Затраты на участие в семинарах, выставках, конференциях:</v>
          </cell>
          <cell r="D57" t="str">
            <v>тыс. руб.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 t="str">
            <v/>
          </cell>
        </row>
        <row r="58">
          <cell r="B58">
            <v>40</v>
          </cell>
          <cell r="C58" t="str">
            <v>- руководителей</v>
          </cell>
          <cell r="D58" t="str">
            <v>тыс. руб.</v>
          </cell>
          <cell r="G58">
            <v>0</v>
          </cell>
          <cell r="J58">
            <v>0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AB58">
            <v>0</v>
          </cell>
          <cell r="AD58">
            <v>0</v>
          </cell>
          <cell r="AE58">
            <v>0</v>
          </cell>
          <cell r="AF58" t="str">
            <v/>
          </cell>
        </row>
        <row r="59">
          <cell r="B59">
            <v>41</v>
          </cell>
          <cell r="C59" t="str">
            <v>- специалистов и техн. исполнителей</v>
          </cell>
          <cell r="D59" t="str">
            <v>тыс. руб.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 t="str">
            <v/>
          </cell>
        </row>
        <row r="60">
          <cell r="B60">
            <v>42</v>
          </cell>
          <cell r="C60" t="str">
            <v>- рабочих</v>
          </cell>
          <cell r="D60" t="str">
            <v>тыс. руб.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 t="str">
            <v/>
          </cell>
        </row>
        <row r="62">
          <cell r="B62" t="str">
            <v>Показатели не вошедшие в формат бизнес-плана, но необходимые для формирования БП</v>
          </cell>
        </row>
        <row r="63">
          <cell r="B63" t="str">
            <v>№ п/п</v>
          </cell>
          <cell r="C63" t="str">
            <v>Дополнительный показатель</v>
          </cell>
          <cell r="D63" t="str">
            <v>Единицы измерения</v>
          </cell>
        </row>
        <row r="65">
          <cell r="B65">
            <v>1</v>
          </cell>
          <cell r="C65">
            <v>2</v>
          </cell>
          <cell r="D65">
            <v>3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24</v>
          </cell>
        </row>
        <row r="90">
          <cell r="B90">
            <v>25</v>
          </cell>
        </row>
        <row r="91">
          <cell r="B91">
            <v>26</v>
          </cell>
        </row>
        <row r="92">
          <cell r="B92">
            <v>27</v>
          </cell>
        </row>
      </sheetData>
      <sheetData sheetId="14">
        <row r="5">
          <cell r="B5" t="str">
            <v xml:space="preserve">                                                             11. Прочие 
                                                       доходы и расходы, тыс. руб.(План)</v>
          </cell>
          <cell r="S5" t="str">
            <v>11. Прочие доходы и расходы, тыс. руб.(Выполнение)</v>
          </cell>
          <cell r="AA5" t="str">
            <v xml:space="preserve">11. Прочие
доходы и расходы,(область анализа)  </v>
          </cell>
        </row>
        <row r="6">
          <cell r="B6" t="str">
            <v>№ п/п</v>
          </cell>
          <cell r="C6" t="str">
            <v>Виды продукции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</row>
        <row r="7"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1.</v>
          </cell>
          <cell r="C9" t="str">
            <v>Прочие  доходы, всего</v>
          </cell>
          <cell r="D9" t="str">
            <v>тыс.руб</v>
          </cell>
          <cell r="E9">
            <v>116115</v>
          </cell>
          <cell r="F9">
            <v>122890.587</v>
          </cell>
          <cell r="G9">
            <v>64874.60643</v>
          </cell>
          <cell r="H9">
            <v>7373.3429999999998</v>
          </cell>
          <cell r="I9">
            <v>9329.4834300000002</v>
          </cell>
          <cell r="J9">
            <v>16702.826430000001</v>
          </cell>
          <cell r="K9">
            <v>5847.05</v>
          </cell>
          <cell r="L9">
            <v>22549.87643</v>
          </cell>
          <cell r="M9">
            <v>42324.729999999996</v>
          </cell>
          <cell r="N9">
            <v>62072</v>
          </cell>
          <cell r="O9">
            <v>65041</v>
          </cell>
          <cell r="P9">
            <v>55305.574178399998</v>
          </cell>
          <cell r="Q9">
            <v>0</v>
          </cell>
          <cell r="S9">
            <v>77570.974009999976</v>
          </cell>
          <cell r="T9">
            <v>7373.3429999999998</v>
          </cell>
          <cell r="U9">
            <v>9329.4834300000002</v>
          </cell>
          <cell r="V9">
            <v>16702.826430000001</v>
          </cell>
          <cell r="W9">
            <v>9937.4523899999986</v>
          </cell>
          <cell r="X9">
            <v>26640.27882</v>
          </cell>
          <cell r="Y9">
            <v>50930.695189999984</v>
          </cell>
          <cell r="AA9">
            <v>42324.729999999996</v>
          </cell>
          <cell r="AB9">
            <v>64874.60643</v>
          </cell>
          <cell r="AC9">
            <v>50930.695189999984</v>
          </cell>
          <cell r="AD9">
            <v>77570.974009999976</v>
          </cell>
          <cell r="AE9">
            <v>12696.367579999976</v>
          </cell>
          <cell r="AF9">
            <v>0.19570627520799552</v>
          </cell>
        </row>
        <row r="10">
          <cell r="B10" t="str">
            <v>1.1</v>
          </cell>
          <cell r="C10" t="str">
            <v xml:space="preserve">Проценты к получению </v>
          </cell>
          <cell r="D10" t="str">
            <v>тыс.руб</v>
          </cell>
          <cell r="E10">
            <v>90</v>
          </cell>
          <cell r="F10">
            <v>14.436999999999999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 t="str">
            <v/>
          </cell>
        </row>
        <row r="11">
          <cell r="B11" t="str">
            <v>1.2</v>
          </cell>
          <cell r="C11" t="str">
            <v>От совместной деятельности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 t="str">
            <v/>
          </cell>
        </row>
        <row r="12">
          <cell r="B12" t="str">
            <v>1.3</v>
          </cell>
          <cell r="C12" t="str">
            <v>От реализации основных средств, квартир, МПЗ, НМА, других внеоборотных активов</v>
          </cell>
          <cell r="D12" t="str">
            <v>тыс.руб</v>
          </cell>
          <cell r="E12">
            <v>8000</v>
          </cell>
          <cell r="F12">
            <v>5623.57</v>
          </cell>
          <cell r="G12">
            <v>2073.3095400000002</v>
          </cell>
          <cell r="H12">
            <v>467.76</v>
          </cell>
          <cell r="I12">
            <v>80.549539999999993</v>
          </cell>
          <cell r="J12">
            <v>548.30953999999997</v>
          </cell>
          <cell r="K12">
            <v>455</v>
          </cell>
          <cell r="L12">
            <v>1003.30954</v>
          </cell>
          <cell r="M12">
            <v>1070</v>
          </cell>
          <cell r="N12">
            <v>14684</v>
          </cell>
          <cell r="O12">
            <v>15688</v>
          </cell>
          <cell r="P12">
            <v>16692.031999999999</v>
          </cell>
          <cell r="S12">
            <v>648.44164000000001</v>
          </cell>
          <cell r="T12">
            <v>467.76</v>
          </cell>
          <cell r="U12">
            <v>80.549539999999993</v>
          </cell>
          <cell r="V12">
            <v>548.30953999999997</v>
          </cell>
          <cell r="W12">
            <v>11.632099999999999</v>
          </cell>
          <cell r="X12">
            <v>559.94164000000001</v>
          </cell>
          <cell r="Y12">
            <v>88.5</v>
          </cell>
          <cell r="AA12">
            <v>1070</v>
          </cell>
          <cell r="AB12">
            <v>2073.3095400000002</v>
          </cell>
          <cell r="AC12">
            <v>88.5</v>
          </cell>
          <cell r="AD12">
            <v>648.44164000000001</v>
          </cell>
          <cell r="AE12">
            <v>-1424.8679000000002</v>
          </cell>
          <cell r="AF12">
            <v>-0.68724320826691421</v>
          </cell>
        </row>
        <row r="13">
          <cell r="B13" t="str">
            <v>1.4</v>
          </cell>
          <cell r="C13" t="str">
            <v>От реализации ценных бумаг и финансовых инструментов</v>
          </cell>
          <cell r="D13" t="str">
            <v>тыс.руб</v>
          </cell>
          <cell r="E13">
            <v>12106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N13">
            <v>4120</v>
          </cell>
          <cell r="O13">
            <v>4338</v>
          </cell>
          <cell r="P13">
            <v>4615.6320000000005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 t="str">
            <v/>
          </cell>
        </row>
        <row r="14">
          <cell r="B14" t="str">
            <v>1.4.1</v>
          </cell>
          <cell r="C14" t="str">
            <v xml:space="preserve">         в т.ч. от продажи долгосрочных финансовых вложений (акций, долей)</v>
          </cell>
          <cell r="D14" t="str">
            <v>тыс.руб</v>
          </cell>
          <cell r="E14">
            <v>8500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 t="str">
            <v/>
          </cell>
        </row>
        <row r="15">
          <cell r="B15" t="str">
            <v>1.5</v>
          </cell>
          <cell r="C15" t="str">
            <v>От аренды</v>
          </cell>
          <cell r="D15" t="str">
            <v>тыс.руб</v>
          </cell>
          <cell r="E15">
            <v>16052</v>
          </cell>
          <cell r="F15">
            <v>20554.03</v>
          </cell>
          <cell r="G15">
            <v>18082.851739999998</v>
          </cell>
          <cell r="H15">
            <v>5116.393</v>
          </cell>
          <cell r="I15">
            <v>4757.3087400000004</v>
          </cell>
          <cell r="J15">
            <v>9873.7017400000004</v>
          </cell>
          <cell r="K15">
            <v>4192.05</v>
          </cell>
          <cell r="L15">
            <v>14065.75174</v>
          </cell>
          <cell r="M15">
            <v>4017.1000000000004</v>
          </cell>
          <cell r="N15">
            <v>20908</v>
          </cell>
          <cell r="O15">
            <v>22267</v>
          </cell>
          <cell r="P15">
            <v>23692.088</v>
          </cell>
          <cell r="S15">
            <v>18878.693639999998</v>
          </cell>
          <cell r="T15">
            <v>5116.393</v>
          </cell>
          <cell r="U15">
            <v>4757.3087400000004</v>
          </cell>
          <cell r="V15">
            <v>9873.7017400000004</v>
          </cell>
          <cell r="W15">
            <v>4609.1619000000001</v>
          </cell>
          <cell r="X15">
            <v>14482.86364</v>
          </cell>
          <cell r="Y15">
            <v>4395.83</v>
          </cell>
          <cell r="AA15">
            <v>4017.1000000000004</v>
          </cell>
          <cell r="AB15">
            <v>18082.851739999998</v>
          </cell>
          <cell r="AC15">
            <v>4395.83</v>
          </cell>
          <cell r="AD15">
            <v>18878.693639999998</v>
          </cell>
          <cell r="AE15">
            <v>795.84189999999944</v>
          </cell>
          <cell r="AF15">
            <v>4.4010862415000893E-2</v>
          </cell>
        </row>
        <row r="16">
          <cell r="B16" t="str">
            <v>1.6</v>
          </cell>
          <cell r="C16" t="str">
            <v xml:space="preserve">От участия в других организациях  </v>
          </cell>
          <cell r="D16" t="str">
            <v>тыс.руб</v>
          </cell>
          <cell r="E16">
            <v>14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 t="str">
            <v/>
          </cell>
        </row>
        <row r="17">
          <cell r="B17" t="str">
            <v>1.6.1</v>
          </cell>
          <cell r="C17" t="str">
            <v xml:space="preserve">         в т.ч. дивиденды полученные</v>
          </cell>
          <cell r="D17" t="str">
            <v>тыс.руб</v>
          </cell>
          <cell r="E17">
            <v>14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 t="str">
            <v/>
          </cell>
        </row>
        <row r="18">
          <cell r="B18" t="str">
            <v>1.7.</v>
          </cell>
          <cell r="C18" t="str">
            <v>Пени, штрафы, неустойки признанные или по которым получено решение суда</v>
          </cell>
          <cell r="D18" t="str">
            <v>тыс.руб</v>
          </cell>
          <cell r="E18">
            <v>21</v>
          </cell>
          <cell r="F18">
            <v>4385</v>
          </cell>
          <cell r="G18">
            <v>5.0273000000000003</v>
          </cell>
          <cell r="H18">
            <v>0</v>
          </cell>
          <cell r="I18">
            <v>5.0273000000000003</v>
          </cell>
          <cell r="J18">
            <v>5.0273000000000003</v>
          </cell>
          <cell r="L18">
            <v>5.0273000000000003</v>
          </cell>
          <cell r="N18">
            <v>0</v>
          </cell>
          <cell r="O18">
            <v>0</v>
          </cell>
          <cell r="P18">
            <v>0</v>
          </cell>
          <cell r="S18">
            <v>5.0273000000000003</v>
          </cell>
          <cell r="T18">
            <v>0</v>
          </cell>
          <cell r="U18">
            <v>5.0273000000000003</v>
          </cell>
          <cell r="V18">
            <v>5.0273000000000003</v>
          </cell>
          <cell r="W18">
            <v>0</v>
          </cell>
          <cell r="X18">
            <v>5.0273000000000003</v>
          </cell>
          <cell r="Y18">
            <v>0</v>
          </cell>
          <cell r="AB18">
            <v>5.0273000000000003</v>
          </cell>
          <cell r="AC18">
            <v>0</v>
          </cell>
          <cell r="AD18">
            <v>5.0273000000000003</v>
          </cell>
          <cell r="AE18">
            <v>0</v>
          </cell>
          <cell r="AF18">
            <v>0</v>
          </cell>
        </row>
        <row r="19">
          <cell r="B19" t="str">
            <v>1.8.</v>
          </cell>
          <cell r="C19" t="str">
            <v>Прибыль прошлых лет, выявленная в отчётном периоде</v>
          </cell>
          <cell r="D19" t="str">
            <v>тыс.руб</v>
          </cell>
          <cell r="E19">
            <v>0</v>
          </cell>
          <cell r="F19">
            <v>528</v>
          </cell>
          <cell r="G19">
            <v>85.69</v>
          </cell>
          <cell r="H19">
            <v>0</v>
          </cell>
          <cell r="I19">
            <v>85.69</v>
          </cell>
          <cell r="J19">
            <v>85.69</v>
          </cell>
          <cell r="L19">
            <v>85.69</v>
          </cell>
          <cell r="N19">
            <v>0</v>
          </cell>
          <cell r="O19">
            <v>0</v>
          </cell>
          <cell r="P19">
            <v>0</v>
          </cell>
          <cell r="S19">
            <v>6053.07</v>
          </cell>
          <cell r="T19">
            <v>0</v>
          </cell>
          <cell r="U19">
            <v>85.69</v>
          </cell>
          <cell r="V19">
            <v>85.69</v>
          </cell>
          <cell r="W19">
            <v>0</v>
          </cell>
          <cell r="X19">
            <v>85.69</v>
          </cell>
          <cell r="Y19">
            <v>5967.38</v>
          </cell>
          <cell r="AB19">
            <v>85.69</v>
          </cell>
          <cell r="AC19">
            <v>5967.38</v>
          </cell>
          <cell r="AD19">
            <v>6053.07</v>
          </cell>
          <cell r="AE19">
            <v>5967.38</v>
          </cell>
          <cell r="AF19">
            <v>69.63916442992182</v>
          </cell>
        </row>
        <row r="20">
          <cell r="B20" t="str">
            <v>1.9.</v>
          </cell>
          <cell r="C20" t="str">
            <v xml:space="preserve">Доход от переоценки финансовых вложений, эмиссионных ценных бумаг, обращающихся на фондовом рынке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T20">
            <v>0</v>
          </cell>
          <cell r="U20">
            <v>0</v>
          </cell>
          <cell r="W20">
            <v>0</v>
          </cell>
          <cell r="Y20">
            <v>0</v>
          </cell>
          <cell r="AB20">
            <v>0</v>
          </cell>
          <cell r="AC20">
            <v>0</v>
          </cell>
          <cell r="AE20">
            <v>0</v>
          </cell>
        </row>
        <row r="21">
          <cell r="B21" t="str">
            <v>1.10.</v>
          </cell>
          <cell r="C21" t="str">
            <v>Доход от безвозмездно полученных активов</v>
          </cell>
          <cell r="D21" t="str">
            <v>тыс.руб</v>
          </cell>
          <cell r="E21">
            <v>93</v>
          </cell>
          <cell r="F21">
            <v>92.54</v>
          </cell>
          <cell r="G21">
            <v>46.357259999999997</v>
          </cell>
          <cell r="H21">
            <v>23.178000000000001</v>
          </cell>
          <cell r="I21">
            <v>23.179259999999999</v>
          </cell>
          <cell r="J21">
            <v>46.357259999999997</v>
          </cell>
          <cell r="L21">
            <v>46.357259999999997</v>
          </cell>
          <cell r="N21">
            <v>0</v>
          </cell>
          <cell r="O21">
            <v>0</v>
          </cell>
          <cell r="P21">
            <v>0</v>
          </cell>
          <cell r="S21">
            <v>92.714040000000011</v>
          </cell>
          <cell r="T21">
            <v>23.178000000000001</v>
          </cell>
          <cell r="U21">
            <v>23.179259999999999</v>
          </cell>
          <cell r="V21">
            <v>46.357259999999997</v>
          </cell>
          <cell r="W21">
            <v>23.17839</v>
          </cell>
          <cell r="X21">
            <v>69.535650000000004</v>
          </cell>
          <cell r="Y21">
            <v>23.17839</v>
          </cell>
          <cell r="AB21">
            <v>46.357259999999997</v>
          </cell>
          <cell r="AC21">
            <v>23.17839</v>
          </cell>
          <cell r="AD21">
            <v>92.714040000000011</v>
          </cell>
          <cell r="AE21">
            <v>46.356780000000015</v>
          </cell>
          <cell r="AF21">
            <v>0.9999896456347942</v>
          </cell>
        </row>
        <row r="22">
          <cell r="B22" t="str">
            <v>1.11.</v>
          </cell>
          <cell r="C22" t="str">
            <v>Кредиторская задолженность более 3 лет</v>
          </cell>
          <cell r="D22" t="str">
            <v>тыс.руб</v>
          </cell>
          <cell r="E22">
            <v>0</v>
          </cell>
          <cell r="F22">
            <v>34758.71</v>
          </cell>
          <cell r="G22">
            <v>812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812</v>
          </cell>
          <cell r="N22">
            <v>0</v>
          </cell>
          <cell r="O22">
            <v>0</v>
          </cell>
          <cell r="P22">
            <v>0</v>
          </cell>
          <cell r="S22">
            <v>2573.5500000000002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2573.5500000000002</v>
          </cell>
          <cell r="AA22">
            <v>812</v>
          </cell>
          <cell r="AB22">
            <v>812</v>
          </cell>
          <cell r="AC22">
            <v>2573.5500000000002</v>
          </cell>
          <cell r="AD22">
            <v>2573.5500000000002</v>
          </cell>
          <cell r="AE22">
            <v>1761.5500000000002</v>
          </cell>
          <cell r="AF22">
            <v>2.1693965517241383</v>
          </cell>
        </row>
        <row r="23">
          <cell r="B23" t="str">
            <v>1.12.</v>
          </cell>
          <cell r="C23" t="str">
            <v>От курсовых и суммовых разниц</v>
          </cell>
          <cell r="D23" t="str">
            <v>тыс.руб</v>
          </cell>
          <cell r="E23">
            <v>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 t="str">
            <v/>
          </cell>
        </row>
        <row r="24">
          <cell r="B24" t="str">
            <v>1.13.</v>
          </cell>
          <cell r="C24" t="str">
            <v>Субвенции на разницу в тарифах</v>
          </cell>
          <cell r="D24" t="str">
            <v>тыс.руб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 t="str">
            <v/>
          </cell>
        </row>
        <row r="25">
          <cell r="B25" t="str">
            <v>1.14.</v>
          </cell>
          <cell r="C25" t="str">
            <v>Прочие доходы (чрезвычайные)*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 t="str">
            <v/>
          </cell>
        </row>
        <row r="26">
          <cell r="B26" t="str">
            <v>1.15.</v>
          </cell>
          <cell r="C26" t="str">
            <v>Другие прочие  доходы*</v>
          </cell>
          <cell r="D26" t="str">
            <v>тыс.руб</v>
          </cell>
          <cell r="E26">
            <v>79737</v>
          </cell>
          <cell r="F26">
            <v>56934.3</v>
          </cell>
          <cell r="G26">
            <v>43769.370589999999</v>
          </cell>
          <cell r="H26">
            <v>1766.0119999999999</v>
          </cell>
          <cell r="I26">
            <v>4377.7285899999997</v>
          </cell>
          <cell r="J26">
            <v>6143.7405899999994</v>
          </cell>
          <cell r="K26">
            <v>1200</v>
          </cell>
          <cell r="L26">
            <v>7343.7405899999994</v>
          </cell>
          <cell r="M26">
            <v>36425.629999999997</v>
          </cell>
          <cell r="N26">
            <v>22360</v>
          </cell>
          <cell r="O26">
            <v>22748</v>
          </cell>
          <cell r="P26">
            <v>10305.822178400002</v>
          </cell>
          <cell r="Q26">
            <v>0</v>
          </cell>
          <cell r="S26">
            <v>49319.477389999985</v>
          </cell>
          <cell r="T26">
            <v>1766.0119999999999</v>
          </cell>
          <cell r="U26">
            <v>4377.7285899999997</v>
          </cell>
          <cell r="V26">
            <v>6143.7405899999994</v>
          </cell>
          <cell r="W26">
            <v>5293.48</v>
          </cell>
          <cell r="X26">
            <v>11437.220589999999</v>
          </cell>
          <cell r="Y26">
            <v>37882.256799999988</v>
          </cell>
          <cell r="AA26">
            <v>36425.629999999997</v>
          </cell>
          <cell r="AB26">
            <v>43769.370589999999</v>
          </cell>
          <cell r="AC26">
            <v>37882.256799999988</v>
          </cell>
          <cell r="AD26">
            <v>49319.477389999985</v>
          </cell>
          <cell r="AE26">
            <v>5550.1067999999868</v>
          </cell>
          <cell r="AF26">
            <v>0.12680344097221313</v>
          </cell>
        </row>
        <row r="27">
          <cell r="B27" t="str">
            <v>2.</v>
          </cell>
          <cell r="C27" t="str">
            <v>Прочие  расходы, всего</v>
          </cell>
          <cell r="D27" t="str">
            <v>тыс.руб</v>
          </cell>
          <cell r="E27">
            <v>63228.95</v>
          </cell>
          <cell r="F27">
            <v>205226.84</v>
          </cell>
          <cell r="G27">
            <v>209833.18802999999</v>
          </cell>
          <cell r="H27">
            <v>34124.962</v>
          </cell>
          <cell r="I27">
            <v>43330.100030000001</v>
          </cell>
          <cell r="J27">
            <v>77455.062030000001</v>
          </cell>
          <cell r="K27">
            <v>53073.123</v>
          </cell>
          <cell r="L27">
            <v>130528.18502999999</v>
          </cell>
          <cell r="M27">
            <v>79305.002999999997</v>
          </cell>
          <cell r="N27">
            <v>57914.882662000004</v>
          </cell>
          <cell r="O27">
            <v>66879.848235829995</v>
          </cell>
          <cell r="P27">
            <v>67633.158803883125</v>
          </cell>
          <cell r="Q27">
            <v>0</v>
          </cell>
          <cell r="S27">
            <v>202455.45358</v>
          </cell>
          <cell r="T27">
            <v>34124.962</v>
          </cell>
          <cell r="U27">
            <v>43330.100030000001</v>
          </cell>
          <cell r="V27">
            <v>77455.062030000001</v>
          </cell>
          <cell r="W27">
            <v>56470.011550000003</v>
          </cell>
          <cell r="X27">
            <v>133925.07358</v>
          </cell>
          <cell r="Y27">
            <v>68530.38</v>
          </cell>
          <cell r="AA27">
            <v>79305.002999999997</v>
          </cell>
          <cell r="AB27">
            <v>209833.18802999999</v>
          </cell>
          <cell r="AC27">
            <v>68530.38</v>
          </cell>
          <cell r="AD27">
            <v>202455.45358</v>
          </cell>
          <cell r="AE27">
            <v>-7377.734449999989</v>
          </cell>
          <cell r="AF27">
            <v>-3.5159997897688089E-2</v>
          </cell>
        </row>
        <row r="28">
          <cell r="B28" t="str">
            <v>2.1</v>
          </cell>
          <cell r="C28" t="str">
            <v>Проценты к уплате</v>
          </cell>
          <cell r="D28" t="str">
            <v>тыс.руб</v>
          </cell>
          <cell r="E28">
            <v>10006</v>
          </cell>
          <cell r="F28">
            <v>54866.57</v>
          </cell>
          <cell r="G28">
            <v>120864.82990000001</v>
          </cell>
          <cell r="H28">
            <v>22186.3</v>
          </cell>
          <cell r="I28">
            <v>27136.049900000002</v>
          </cell>
          <cell r="J28">
            <v>49322.349900000001</v>
          </cell>
          <cell r="K28">
            <v>32627.82</v>
          </cell>
          <cell r="L28">
            <v>81950.169900000008</v>
          </cell>
          <cell r="M28">
            <v>38914.660000000003</v>
          </cell>
          <cell r="N28">
            <v>18451.8</v>
          </cell>
          <cell r="O28">
            <v>23786.799999999999</v>
          </cell>
          <cell r="P28">
            <v>25309.155200000001</v>
          </cell>
          <cell r="S28">
            <v>108808.11115000001</v>
          </cell>
          <cell r="T28">
            <v>22186.3</v>
          </cell>
          <cell r="U28">
            <v>27136.049900000002</v>
          </cell>
          <cell r="V28">
            <v>49322.349900000001</v>
          </cell>
          <cell r="W28">
            <v>32869.471250000002</v>
          </cell>
          <cell r="X28">
            <v>82191.821150000003</v>
          </cell>
          <cell r="Y28">
            <v>26616.29</v>
          </cell>
          <cell r="AA28">
            <v>38914.660000000003</v>
          </cell>
          <cell r="AB28">
            <v>120864.82990000001</v>
          </cell>
          <cell r="AC28">
            <v>26616.29</v>
          </cell>
          <cell r="AD28">
            <v>108808.11115000001</v>
          </cell>
          <cell r="AE28">
            <v>-12056.71875</v>
          </cell>
          <cell r="AF28">
            <v>-9.9753739445754178E-2</v>
          </cell>
        </row>
        <row r="29">
          <cell r="B29" t="str">
            <v>2.2</v>
          </cell>
          <cell r="C29" t="str">
            <v>От совместной деятельности</v>
          </cell>
          <cell r="D29" t="str">
            <v>тыс.руб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 t="str">
            <v/>
          </cell>
        </row>
        <row r="30">
          <cell r="B30" t="str">
            <v>2.3</v>
          </cell>
          <cell r="C30" t="str">
            <v>От реализация основных средств, квартир, МПЗ, НМА, других активов</v>
          </cell>
          <cell r="D30" t="str">
            <v>тыс.руб</v>
          </cell>
          <cell r="E30">
            <v>6422</v>
          </cell>
          <cell r="F30">
            <v>4749.72</v>
          </cell>
          <cell r="G30">
            <v>1380.8319999999999</v>
          </cell>
          <cell r="H30">
            <v>347.56599999999997</v>
          </cell>
          <cell r="I30">
            <v>68.266000000000005</v>
          </cell>
          <cell r="J30">
            <v>415.83199999999999</v>
          </cell>
          <cell r="K30">
            <v>365</v>
          </cell>
          <cell r="L30">
            <v>780.83199999999999</v>
          </cell>
          <cell r="M30">
            <v>600</v>
          </cell>
          <cell r="N30">
            <v>7254</v>
          </cell>
          <cell r="O30">
            <v>7726</v>
          </cell>
          <cell r="P30">
            <v>8220.4639999999999</v>
          </cell>
          <cell r="S30">
            <v>486.60545000000002</v>
          </cell>
          <cell r="T30">
            <v>347.56599999999997</v>
          </cell>
          <cell r="U30">
            <v>68.266000000000005</v>
          </cell>
          <cell r="V30">
            <v>415.83199999999999</v>
          </cell>
          <cell r="W30">
            <v>10.21345</v>
          </cell>
          <cell r="X30">
            <v>426.04545000000002</v>
          </cell>
          <cell r="Y30">
            <v>60.56</v>
          </cell>
          <cell r="AA30">
            <v>600</v>
          </cell>
          <cell r="AB30">
            <v>1380.8319999999999</v>
          </cell>
          <cell r="AC30">
            <v>60.56</v>
          </cell>
          <cell r="AD30">
            <v>486.60545000000002</v>
          </cell>
          <cell r="AE30">
            <v>-894.22654999999986</v>
          </cell>
          <cell r="AF30">
            <v>-0.64759981663229116</v>
          </cell>
        </row>
        <row r="31">
          <cell r="B31" t="str">
            <v>2.4</v>
          </cell>
          <cell r="C31" t="str">
            <v>От реализация ценных бумаг и финансовых инструментов</v>
          </cell>
          <cell r="D31" t="str">
            <v>тыс.руб</v>
          </cell>
          <cell r="E31">
            <v>11909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 t="str">
            <v/>
          </cell>
        </row>
        <row r="32">
          <cell r="B32" t="str">
            <v>2.4.1</v>
          </cell>
          <cell r="C32" t="str">
            <v xml:space="preserve">         в т.ч. от продажи долгосрочных финансовых вложений (акций, долей)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B33" t="str">
            <v>2.5</v>
          </cell>
          <cell r="C33" t="str">
            <v>От аренды</v>
          </cell>
          <cell r="D33" t="str">
            <v>тыс.руб</v>
          </cell>
          <cell r="E33">
            <v>2442</v>
          </cell>
          <cell r="F33">
            <v>2709.49</v>
          </cell>
          <cell r="G33">
            <v>3033.0810000000001</v>
          </cell>
          <cell r="H33">
            <v>865.73299999999995</v>
          </cell>
          <cell r="I33">
            <v>753.34799999999996</v>
          </cell>
          <cell r="J33">
            <v>1619.0809999999999</v>
          </cell>
          <cell r="K33">
            <v>707</v>
          </cell>
          <cell r="L33">
            <v>2326.0810000000001</v>
          </cell>
          <cell r="M33">
            <v>707</v>
          </cell>
          <cell r="N33">
            <v>7734</v>
          </cell>
          <cell r="O33">
            <v>8237</v>
          </cell>
          <cell r="P33">
            <v>8764.1679999999997</v>
          </cell>
          <cell r="S33">
            <v>2776.09339</v>
          </cell>
          <cell r="T33">
            <v>865.73299999999995</v>
          </cell>
          <cell r="U33">
            <v>753.34799999999996</v>
          </cell>
          <cell r="V33">
            <v>1619.0809999999999</v>
          </cell>
          <cell r="W33">
            <v>632.77238999999997</v>
          </cell>
          <cell r="X33">
            <v>2251.8533899999998</v>
          </cell>
          <cell r="Y33">
            <v>524.24</v>
          </cell>
          <cell r="AA33">
            <v>707</v>
          </cell>
          <cell r="AB33">
            <v>3033.0810000000001</v>
          </cell>
          <cell r="AC33">
            <v>524.24</v>
          </cell>
          <cell r="AD33">
            <v>2776.09339</v>
          </cell>
          <cell r="AE33">
            <v>-256.98761000000013</v>
          </cell>
          <cell r="AF33">
            <v>-8.4728238382028087E-2</v>
          </cell>
        </row>
        <row r="34">
          <cell r="B34" t="str">
            <v>2.7</v>
          </cell>
          <cell r="C34" t="str">
            <v>Прочие налоги отражающиеся в операц. расходах</v>
          </cell>
          <cell r="D34" t="str">
            <v>тыс.руб</v>
          </cell>
          <cell r="E34">
            <v>0</v>
          </cell>
          <cell r="F34">
            <v>28.35</v>
          </cell>
          <cell r="G34">
            <v>17.47</v>
          </cell>
          <cell r="H34">
            <v>9.266</v>
          </cell>
          <cell r="I34">
            <v>8.2040000000000006</v>
          </cell>
          <cell r="J34">
            <v>17.47</v>
          </cell>
          <cell r="L34">
            <v>17.47</v>
          </cell>
          <cell r="N34">
            <v>68</v>
          </cell>
          <cell r="O34">
            <v>71</v>
          </cell>
          <cell r="P34">
            <v>75.544000000000011</v>
          </cell>
          <cell r="S34">
            <v>33.873999999999995</v>
          </cell>
          <cell r="T34">
            <v>9.266</v>
          </cell>
          <cell r="U34">
            <v>8.2040000000000006</v>
          </cell>
          <cell r="V34">
            <v>17.47</v>
          </cell>
          <cell r="W34">
            <v>8.2040000000000006</v>
          </cell>
          <cell r="X34">
            <v>25.673999999999999</v>
          </cell>
          <cell r="Y34">
            <v>8.1999999999999993</v>
          </cell>
          <cell r="AB34">
            <v>17.47</v>
          </cell>
          <cell r="AC34">
            <v>8.1999999999999993</v>
          </cell>
          <cell r="AD34">
            <v>33.873999999999995</v>
          </cell>
          <cell r="AE34">
            <v>16.403999999999996</v>
          </cell>
          <cell r="AF34">
            <v>0.93898111047510002</v>
          </cell>
        </row>
        <row r="35">
          <cell r="B35" t="str">
            <v>2.8</v>
          </cell>
          <cell r="C35" t="str">
            <v>Оплата услуг кредитных организаций</v>
          </cell>
          <cell r="D35" t="str">
            <v>тыс.руб</v>
          </cell>
          <cell r="E35">
            <v>1368</v>
          </cell>
          <cell r="F35">
            <v>1315.81</v>
          </cell>
          <cell r="G35">
            <v>3718.2109999999998</v>
          </cell>
          <cell r="H35">
            <v>199.44800000000001</v>
          </cell>
          <cell r="I35">
            <v>202.06299999999999</v>
          </cell>
          <cell r="J35">
            <v>401.51099999999997</v>
          </cell>
          <cell r="K35">
            <v>2960.45</v>
          </cell>
          <cell r="L35">
            <v>3361.9609999999998</v>
          </cell>
          <cell r="M35">
            <v>356.25</v>
          </cell>
          <cell r="N35">
            <v>1546.1542800000002</v>
          </cell>
          <cell r="O35">
            <v>1646.6543082000001</v>
          </cell>
          <cell r="P35">
            <v>1752.0401839248002</v>
          </cell>
          <cell r="S35">
            <v>3607.1695300000001</v>
          </cell>
          <cell r="T35">
            <v>199.44800000000001</v>
          </cell>
          <cell r="U35">
            <v>202.06299999999999</v>
          </cell>
          <cell r="V35">
            <v>401.51099999999997</v>
          </cell>
          <cell r="W35">
            <v>280.94853000000012</v>
          </cell>
          <cell r="X35">
            <v>682.45953000000009</v>
          </cell>
          <cell r="Y35">
            <v>2924.71</v>
          </cell>
          <cell r="AA35">
            <v>356.25</v>
          </cell>
          <cell r="AB35">
            <v>3718.2109999999998</v>
          </cell>
          <cell r="AC35">
            <v>2924.71</v>
          </cell>
          <cell r="AD35">
            <v>3607.1695300000001</v>
          </cell>
          <cell r="AE35">
            <v>-111.04146999999966</v>
          </cell>
          <cell r="AF35">
            <v>-2.986421964756698E-2</v>
          </cell>
        </row>
        <row r="36">
          <cell r="B36" t="str">
            <v>2.9</v>
          </cell>
          <cell r="C36" t="str">
            <v>Резерв по сомнительным долгам</v>
          </cell>
          <cell r="D36" t="str">
            <v>тыс.руб</v>
          </cell>
          <cell r="E36">
            <v>0</v>
          </cell>
          <cell r="F36">
            <v>13386.59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B37" t="str">
            <v>2.10</v>
          </cell>
          <cell r="C37" t="str">
            <v>Содержание законсервированных объектов</v>
          </cell>
          <cell r="D37" t="str">
            <v>тыс.руб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 t="str">
            <v/>
          </cell>
        </row>
        <row r="38">
          <cell r="B38" t="str">
            <v>2.11</v>
          </cell>
          <cell r="C38" t="str">
            <v>Выбытие без дохода</v>
          </cell>
          <cell r="D38" t="str">
            <v>тыс.руб</v>
          </cell>
          <cell r="E38">
            <v>3044</v>
          </cell>
          <cell r="F38">
            <v>3688.24</v>
          </cell>
          <cell r="G38">
            <v>17076.968000000001</v>
          </cell>
          <cell r="H38">
            <v>32.386000000000003</v>
          </cell>
          <cell r="I38">
            <v>140.58199999999999</v>
          </cell>
          <cell r="J38">
            <v>172.96799999999999</v>
          </cell>
          <cell r="K38">
            <v>475</v>
          </cell>
          <cell r="L38">
            <v>647.96799999999996</v>
          </cell>
          <cell r="M38">
            <v>16429</v>
          </cell>
          <cell r="N38">
            <v>0</v>
          </cell>
          <cell r="O38">
            <v>0</v>
          </cell>
          <cell r="P38">
            <v>0</v>
          </cell>
          <cell r="S38">
            <v>13723.750250000001</v>
          </cell>
          <cell r="T38">
            <v>32.386000000000003</v>
          </cell>
          <cell r="U38">
            <v>140.58199999999999</v>
          </cell>
          <cell r="V38">
            <v>172.96799999999999</v>
          </cell>
          <cell r="W38">
            <v>1948.00225</v>
          </cell>
          <cell r="X38">
            <v>2120.9702499999999</v>
          </cell>
          <cell r="Y38">
            <v>11602.78</v>
          </cell>
          <cell r="AA38">
            <v>16429</v>
          </cell>
          <cell r="AB38">
            <v>17076.968000000001</v>
          </cell>
          <cell r="AC38">
            <v>11602.78</v>
          </cell>
          <cell r="AD38">
            <v>13723.750250000001</v>
          </cell>
          <cell r="AE38">
            <v>-3353.2177499999998</v>
          </cell>
          <cell r="AF38">
            <v>-0.19635908142475875</v>
          </cell>
        </row>
        <row r="39">
          <cell r="B39" t="str">
            <v>2.12</v>
          </cell>
          <cell r="C39" t="str">
            <v>Пени, штрафы, неустойки признанные или по которым получено решение суда</v>
          </cell>
          <cell r="D39" t="str">
            <v>тыс.руб</v>
          </cell>
          <cell r="E39">
            <v>24</v>
          </cell>
          <cell r="F39">
            <v>77.5</v>
          </cell>
          <cell r="G39">
            <v>243.06100000000001</v>
          </cell>
          <cell r="H39">
            <v>243.06100000000001</v>
          </cell>
          <cell r="I39">
            <v>0</v>
          </cell>
          <cell r="J39">
            <v>243.06100000000001</v>
          </cell>
          <cell r="K39">
            <v>0</v>
          </cell>
          <cell r="L39">
            <v>243.06100000000001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>
            <v>392.64205000000004</v>
          </cell>
          <cell r="T39">
            <v>243.06100000000001</v>
          </cell>
          <cell r="U39">
            <v>0</v>
          </cell>
          <cell r="V39">
            <v>243.06100000000001</v>
          </cell>
          <cell r="W39">
            <v>121.72105000000001</v>
          </cell>
          <cell r="X39">
            <v>364.78205000000003</v>
          </cell>
          <cell r="Y39">
            <v>27.86</v>
          </cell>
          <cell r="AA39">
            <v>0</v>
          </cell>
          <cell r="AB39">
            <v>243.06100000000001</v>
          </cell>
          <cell r="AC39">
            <v>27.86</v>
          </cell>
          <cell r="AD39">
            <v>392.64205000000004</v>
          </cell>
          <cell r="AE39">
            <v>149.58105000000003</v>
          </cell>
          <cell r="AF39">
            <v>0.61540539206207512</v>
          </cell>
        </row>
        <row r="40">
          <cell r="B40" t="str">
            <v>2.13</v>
          </cell>
          <cell r="C40" t="str">
            <v>Убытки прошлых лет, выявленные в отчётном периоде</v>
          </cell>
          <cell r="D40" t="str">
            <v>тыс.руб</v>
          </cell>
          <cell r="E40">
            <v>1869</v>
          </cell>
          <cell r="F40">
            <v>3140.57</v>
          </cell>
          <cell r="G40">
            <v>8382.9958999999999</v>
          </cell>
          <cell r="H40">
            <v>1585.9159999999999</v>
          </cell>
          <cell r="I40">
            <v>1522.0799</v>
          </cell>
          <cell r="J40">
            <v>3107.9958999999999</v>
          </cell>
          <cell r="K40">
            <v>0</v>
          </cell>
          <cell r="L40">
            <v>3107.9958999999999</v>
          </cell>
          <cell r="M40">
            <v>5275</v>
          </cell>
          <cell r="N40">
            <v>1875.2691600000003</v>
          </cell>
          <cell r="O40">
            <v>1997.1616554000002</v>
          </cell>
          <cell r="P40">
            <v>2124.9800013456002</v>
          </cell>
          <cell r="S40">
            <v>7737.55854</v>
          </cell>
          <cell r="T40">
            <v>1585.9159999999999</v>
          </cell>
          <cell r="U40">
            <v>1522.0799</v>
          </cell>
          <cell r="V40">
            <v>3107.9958999999999</v>
          </cell>
          <cell r="W40">
            <v>486.64264000000003</v>
          </cell>
          <cell r="X40">
            <v>3594.6385399999999</v>
          </cell>
          <cell r="Y40">
            <v>4142.92</v>
          </cell>
          <cell r="AA40">
            <v>5275</v>
          </cell>
          <cell r="AB40">
            <v>8382.9958999999999</v>
          </cell>
          <cell r="AC40">
            <v>4142.92</v>
          </cell>
          <cell r="AD40">
            <v>7737.55854</v>
          </cell>
          <cell r="AE40">
            <v>-645.4373599999999</v>
          </cell>
          <cell r="AF40">
            <v>-7.6993638992475216E-2</v>
          </cell>
        </row>
        <row r="41">
          <cell r="B41" t="str">
            <v>2.14</v>
          </cell>
          <cell r="C41" t="str">
            <v>От курсовых и суммовых разниц</v>
          </cell>
          <cell r="D41" t="str">
            <v>тыс.руб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2.15</v>
          </cell>
          <cell r="C42" t="str">
            <v>Затраты социального характера **)</v>
          </cell>
          <cell r="D42" t="str">
            <v>тыс.руб</v>
          </cell>
          <cell r="E42">
            <v>6658</v>
          </cell>
          <cell r="F42">
            <v>21408.76</v>
          </cell>
          <cell r="G42">
            <v>2959.2345999999998</v>
          </cell>
          <cell r="H42">
            <v>324.815</v>
          </cell>
          <cell r="I42">
            <v>470.81959999999998</v>
          </cell>
          <cell r="J42">
            <v>795.63459999999998</v>
          </cell>
          <cell r="K42">
            <v>1059.9000000000001</v>
          </cell>
          <cell r="L42">
            <v>1855.5346</v>
          </cell>
          <cell r="M42">
            <v>1103.7</v>
          </cell>
          <cell r="N42">
            <v>4364</v>
          </cell>
          <cell r="O42">
            <v>4648</v>
          </cell>
          <cell r="P42">
            <v>4945.4720000000007</v>
          </cell>
          <cell r="S42">
            <v>2945.4736000000003</v>
          </cell>
          <cell r="T42">
            <v>324.815</v>
          </cell>
          <cell r="U42">
            <v>470.81959999999998</v>
          </cell>
          <cell r="V42">
            <v>795.63459999999998</v>
          </cell>
          <cell r="W42">
            <v>839.93899999999996</v>
          </cell>
          <cell r="X42">
            <v>1635.5735999999999</v>
          </cell>
          <cell r="Y42">
            <v>1309.9000000000001</v>
          </cell>
          <cell r="AA42">
            <v>1103.7</v>
          </cell>
          <cell r="AB42">
            <v>2959.2345999999998</v>
          </cell>
          <cell r="AC42">
            <v>1309.9000000000001</v>
          </cell>
          <cell r="AD42">
            <v>2945.4736000000003</v>
          </cell>
          <cell r="AE42">
            <v>-13.760999999999513</v>
          </cell>
          <cell r="AF42">
            <v>-4.650188937368978E-3</v>
          </cell>
        </row>
        <row r="43">
          <cell r="B43" t="str">
            <v>2.15.1</v>
          </cell>
          <cell r="C43" t="str">
            <v xml:space="preserve">   в т.ч. Затраты на реализацию мероприятий по улучшению жилищных условий работников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 t="str">
            <v/>
          </cell>
        </row>
        <row r="44">
          <cell r="B44" t="str">
            <v>2.16</v>
          </cell>
          <cell r="C44" t="str">
            <v>От содержания социальной сферы ***)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B45" t="str">
            <v>2.17</v>
          </cell>
          <cell r="C45" t="str">
            <v>Оплата труда работников производственной сферы из прибыли</v>
          </cell>
          <cell r="D45" t="str">
            <v>тыс.руб</v>
          </cell>
          <cell r="E45">
            <v>0</v>
          </cell>
          <cell r="F45">
            <v>0</v>
          </cell>
          <cell r="G45">
            <v>33113.981</v>
          </cell>
          <cell r="H45">
            <v>4658.5050000000001</v>
          </cell>
          <cell r="I45">
            <v>9038.9760000000006</v>
          </cell>
          <cell r="J45">
            <v>13697.481</v>
          </cell>
          <cell r="K45">
            <v>9982.9</v>
          </cell>
          <cell r="L45">
            <v>23680.381000000001</v>
          </cell>
          <cell r="M45">
            <v>9433.6</v>
          </cell>
          <cell r="N45">
            <v>0</v>
          </cell>
          <cell r="O45">
            <v>0</v>
          </cell>
          <cell r="P45">
            <v>0</v>
          </cell>
          <cell r="S45">
            <v>31852.769</v>
          </cell>
          <cell r="T45">
            <v>4658.5050000000001</v>
          </cell>
          <cell r="U45">
            <v>9038.9760000000006</v>
          </cell>
          <cell r="V45">
            <v>13697.481</v>
          </cell>
          <cell r="W45">
            <v>9581.1779999999999</v>
          </cell>
          <cell r="X45">
            <v>23278.659</v>
          </cell>
          <cell r="Y45">
            <v>8574.1099999999988</v>
          </cell>
          <cell r="AA45">
            <v>9433.6</v>
          </cell>
          <cell r="AB45">
            <v>33113.981</v>
          </cell>
          <cell r="AC45">
            <v>8574.1099999999988</v>
          </cell>
          <cell r="AD45">
            <v>31852.769</v>
          </cell>
          <cell r="AE45">
            <v>-1261.2119999999995</v>
          </cell>
          <cell r="AF45">
            <v>-3.8086994130968416E-2</v>
          </cell>
        </row>
        <row r="46">
          <cell r="B46" t="str">
            <v>2.18</v>
          </cell>
          <cell r="C46" t="str">
            <v>Добровольное медицинское страхование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 t="str">
            <v/>
          </cell>
        </row>
        <row r="47">
          <cell r="B47" t="str">
            <v>2.19</v>
          </cell>
          <cell r="C47" t="str">
            <v>Выплаты вознаграждений членам Советов директоров и ревизионной комиссии</v>
          </cell>
          <cell r="D47" t="str">
            <v>тыс.руб</v>
          </cell>
          <cell r="E47">
            <v>2569</v>
          </cell>
          <cell r="F47">
            <v>757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1792.9904400000003</v>
          </cell>
          <cell r="O47">
            <v>1909.5348186000001</v>
          </cell>
          <cell r="P47">
            <v>2031.7450469904002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 t="str">
            <v/>
          </cell>
        </row>
        <row r="48">
          <cell r="B48" t="str">
            <v>2.20</v>
          </cell>
          <cell r="C48" t="str">
            <v>Расходы на управление капиталом (переоценка, реестр, консультации)</v>
          </cell>
          <cell r="D48" t="str">
            <v>тыс.руб</v>
          </cell>
          <cell r="E48">
            <v>483.95</v>
          </cell>
          <cell r="F48">
            <v>45</v>
          </cell>
          <cell r="G48">
            <v>32.96</v>
          </cell>
          <cell r="H48">
            <v>8.24</v>
          </cell>
          <cell r="I48">
            <v>8.24</v>
          </cell>
          <cell r="J48">
            <v>16.48</v>
          </cell>
          <cell r="K48">
            <v>8.24</v>
          </cell>
          <cell r="L48">
            <v>24.72</v>
          </cell>
          <cell r="M48">
            <v>8.24</v>
          </cell>
          <cell r="N48">
            <v>537.04006200000003</v>
          </cell>
          <cell r="O48">
            <v>571.94766603000005</v>
          </cell>
          <cell r="P48">
            <v>608.55231665592009</v>
          </cell>
          <cell r="S48">
            <v>32.951839999999997</v>
          </cell>
          <cell r="T48">
            <v>8.24</v>
          </cell>
          <cell r="U48">
            <v>8.24</v>
          </cell>
          <cell r="V48">
            <v>16.48</v>
          </cell>
          <cell r="W48">
            <v>8.2318399999999983</v>
          </cell>
          <cell r="X48">
            <v>24.711839999999999</v>
          </cell>
          <cell r="Y48">
            <v>8.24</v>
          </cell>
          <cell r="AA48">
            <v>8.24</v>
          </cell>
          <cell r="AB48">
            <v>32.96</v>
          </cell>
          <cell r="AC48">
            <v>8.24</v>
          </cell>
          <cell r="AD48">
            <v>32.951839999999997</v>
          </cell>
          <cell r="AE48">
            <v>-8.1600000000037198E-3</v>
          </cell>
          <cell r="AF48">
            <v>-2.4757281553409343E-4</v>
          </cell>
        </row>
        <row r="49">
          <cell r="B49" t="str">
            <v>2.21</v>
          </cell>
          <cell r="C49" t="str">
            <v xml:space="preserve">Расходы на проведение ежегодного собрания акционеров </v>
          </cell>
          <cell r="D49" t="str">
            <v>тыс.руб</v>
          </cell>
          <cell r="E49">
            <v>292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N49">
            <v>93.706320000000019</v>
          </cell>
          <cell r="O49">
            <v>99.797230800000023</v>
          </cell>
          <cell r="P49">
            <v>106.18425357120003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str">
            <v/>
          </cell>
        </row>
        <row r="50">
          <cell r="B50" t="str">
            <v>2.22</v>
          </cell>
          <cell r="C50" t="str">
            <v xml:space="preserve">Прочие  расходы (детализация)  </v>
          </cell>
          <cell r="D50" t="str">
            <v>тыс.руб</v>
          </cell>
          <cell r="E50">
            <v>16140</v>
          </cell>
          <cell r="F50">
            <v>99053.239999999991</v>
          </cell>
          <cell r="G50">
            <v>19009.563630000001</v>
          </cell>
          <cell r="H50">
            <v>3663.7260000000001</v>
          </cell>
          <cell r="I50">
            <v>3981.47163</v>
          </cell>
          <cell r="J50">
            <v>7645.1976300000006</v>
          </cell>
          <cell r="K50">
            <v>4886.8130000000001</v>
          </cell>
          <cell r="L50">
            <v>12532.010630000001</v>
          </cell>
          <cell r="M50">
            <v>6477.5529999999999</v>
          </cell>
          <cell r="N50">
            <v>14197.922399999999</v>
          </cell>
          <cell r="O50">
            <v>16185.952556799999</v>
          </cell>
          <cell r="P50">
            <v>13694.853801395202</v>
          </cell>
          <cell r="Q50">
            <v>0</v>
          </cell>
          <cell r="S50">
            <v>30058.45478</v>
          </cell>
          <cell r="T50">
            <v>3663.7260000000001</v>
          </cell>
          <cell r="U50">
            <v>3981.47163</v>
          </cell>
          <cell r="V50">
            <v>7645.1976300000006</v>
          </cell>
          <cell r="W50">
            <v>9682.6871499999997</v>
          </cell>
          <cell r="X50">
            <v>17327.88478</v>
          </cell>
          <cell r="Y50">
            <v>12730.570000000002</v>
          </cell>
          <cell r="AA50">
            <v>6477.5529999999999</v>
          </cell>
          <cell r="AB50">
            <v>19009.563630000001</v>
          </cell>
          <cell r="AC50">
            <v>12730.570000000002</v>
          </cell>
          <cell r="AD50">
            <v>30058.45478</v>
          </cell>
          <cell r="AE50">
            <v>11048.891149999999</v>
          </cell>
          <cell r="AF50">
            <v>0.58122802632687254</v>
          </cell>
        </row>
        <row r="51">
          <cell r="B51" t="str">
            <v>2.22.1</v>
          </cell>
          <cell r="C51" t="str">
            <v>взносы во внебюджетные фонды</v>
          </cell>
          <cell r="D51" t="str">
            <v>тыс.руб</v>
          </cell>
          <cell r="E51">
            <v>1587</v>
          </cell>
          <cell r="F51">
            <v>2146.87</v>
          </cell>
          <cell r="G51">
            <v>673.34169999999995</v>
          </cell>
          <cell r="H51">
            <v>0</v>
          </cell>
          <cell r="I51">
            <v>673.34169999999995</v>
          </cell>
          <cell r="J51">
            <v>673.34169999999995</v>
          </cell>
          <cell r="K51">
            <v>0</v>
          </cell>
          <cell r="L51">
            <v>673.34169999999995</v>
          </cell>
          <cell r="M51">
            <v>0</v>
          </cell>
          <cell r="N51">
            <v>1940.0224000000001</v>
          </cell>
          <cell r="O51">
            <v>1511.0525568000003</v>
          </cell>
          <cell r="P51">
            <v>1607.7599204352002</v>
          </cell>
          <cell r="Q51">
            <v>0</v>
          </cell>
          <cell r="S51">
            <v>5397.2628000000004</v>
          </cell>
          <cell r="T51">
            <v>0</v>
          </cell>
          <cell r="U51">
            <v>673.34169999999995</v>
          </cell>
          <cell r="V51">
            <v>673.34169999999995</v>
          </cell>
          <cell r="W51">
            <v>3409.7311</v>
          </cell>
          <cell r="X51">
            <v>4083.0727999999999</v>
          </cell>
          <cell r="Y51">
            <v>1314.19</v>
          </cell>
          <cell r="AA51">
            <v>0</v>
          </cell>
          <cell r="AB51">
            <v>673.34169999999995</v>
          </cell>
          <cell r="AC51">
            <v>1314.19</v>
          </cell>
          <cell r="AD51">
            <v>5397.2628000000004</v>
          </cell>
          <cell r="AE51">
            <v>4723.9211000000005</v>
          </cell>
          <cell r="AF51">
            <v>7.0156372314383635</v>
          </cell>
        </row>
        <row r="52">
          <cell r="B52" t="str">
            <v>2.22.1.1</v>
          </cell>
          <cell r="C52" t="str">
            <v xml:space="preserve">      в т.ч. НПФ Энергетики</v>
          </cell>
          <cell r="D52" t="str">
            <v>тыс.руб</v>
          </cell>
          <cell r="E52">
            <v>787</v>
          </cell>
          <cell r="F52">
            <v>646.87</v>
          </cell>
          <cell r="G52">
            <v>673.34169999999995</v>
          </cell>
          <cell r="H52">
            <v>0</v>
          </cell>
          <cell r="I52">
            <v>673.34169999999995</v>
          </cell>
          <cell r="J52">
            <v>673.34169999999995</v>
          </cell>
          <cell r="K52">
            <v>0</v>
          </cell>
          <cell r="L52">
            <v>673.34169999999995</v>
          </cell>
          <cell r="M52">
            <v>0</v>
          </cell>
          <cell r="N52">
            <v>1139</v>
          </cell>
          <cell r="O52">
            <v>1205.0620000000001</v>
          </cell>
          <cell r="P52">
            <v>1282.1859680000002</v>
          </cell>
          <cell r="S52">
            <v>5397.2628000000004</v>
          </cell>
          <cell r="T52">
            <v>0</v>
          </cell>
          <cell r="U52">
            <v>673.34169999999995</v>
          </cell>
          <cell r="V52">
            <v>673.34169999999995</v>
          </cell>
          <cell r="W52">
            <v>3409.7311</v>
          </cell>
          <cell r="X52">
            <v>4083.0727999999999</v>
          </cell>
          <cell r="Y52">
            <v>1314.19</v>
          </cell>
          <cell r="AA52">
            <v>0</v>
          </cell>
          <cell r="AB52">
            <v>673.34169999999995</v>
          </cell>
          <cell r="AC52">
            <v>1314.19</v>
          </cell>
          <cell r="AD52">
            <v>5397.2628000000004</v>
          </cell>
          <cell r="AE52">
            <v>4723.9211000000005</v>
          </cell>
          <cell r="AF52">
            <v>7.0156372314383635</v>
          </cell>
        </row>
        <row r="53">
          <cell r="B53" t="str">
            <v>2.22.1.2</v>
          </cell>
          <cell r="C53" t="str">
            <v xml:space="preserve">               НП ИНВЭЛ</v>
          </cell>
          <cell r="D53" t="str">
            <v>тыс.руб</v>
          </cell>
          <cell r="E53">
            <v>800</v>
          </cell>
          <cell r="F53">
            <v>1500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801.02240000000006</v>
          </cell>
          <cell r="O53">
            <v>305.99055680000004</v>
          </cell>
          <cell r="P53">
            <v>325.57395243520006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 t="str">
            <v/>
          </cell>
        </row>
        <row r="54">
          <cell r="B54" t="str">
            <v>2.22.1.3</v>
          </cell>
          <cell r="C54" t="str">
            <v xml:space="preserve">               ЭУФ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 t="str">
            <v/>
          </cell>
        </row>
        <row r="55">
          <cell r="B55" t="str">
            <v>2.22.1.4</v>
          </cell>
          <cell r="C55" t="str">
            <v xml:space="preserve">               НП АТС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B56" t="str">
            <v>2.22.1.4</v>
          </cell>
          <cell r="C56" t="str">
            <v xml:space="preserve">               НП Гарантирующих поставщиков</v>
          </cell>
          <cell r="D56" t="str">
            <v>тыс.руб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 t="str">
            <v/>
          </cell>
        </row>
        <row r="57">
          <cell r="B57" t="str">
            <v>2.22.1.6</v>
          </cell>
          <cell r="C57" t="str">
            <v xml:space="preserve">               НП ВТИ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B58" t="str">
            <v>2.22.1.5</v>
          </cell>
          <cell r="C58" t="str">
            <v xml:space="preserve">               фонды, созданные по инициативе органов власти и включенные в тарифы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 t="str">
            <v/>
          </cell>
        </row>
        <row r="59">
          <cell r="B59" t="str">
            <v>2.22.2</v>
          </cell>
          <cell r="C59" t="str">
            <v>от уценки топлива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 t="str">
            <v/>
          </cell>
        </row>
        <row r="60">
          <cell r="B60" t="str">
            <v>2.22.3</v>
          </cell>
          <cell r="C60" t="str">
            <v>судебные издержки</v>
          </cell>
          <cell r="D60" t="str">
            <v>тыс.руб</v>
          </cell>
          <cell r="E60">
            <v>17</v>
          </cell>
          <cell r="F60">
            <v>310.54000000000002</v>
          </cell>
          <cell r="G60">
            <v>423.31479999999999</v>
          </cell>
          <cell r="H60">
            <v>49.195999999999998</v>
          </cell>
          <cell r="I60">
            <v>52.1188</v>
          </cell>
          <cell r="J60">
            <v>101.31479999999999</v>
          </cell>
          <cell r="K60">
            <v>160</v>
          </cell>
          <cell r="L60">
            <v>261.31479999999999</v>
          </cell>
          <cell r="M60">
            <v>162</v>
          </cell>
          <cell r="N60">
            <v>0</v>
          </cell>
          <cell r="O60">
            <v>0</v>
          </cell>
          <cell r="P60">
            <v>0</v>
          </cell>
          <cell r="S60">
            <v>158.74448000000001</v>
          </cell>
          <cell r="T60">
            <v>49.195999999999998</v>
          </cell>
          <cell r="U60">
            <v>52.1188</v>
          </cell>
          <cell r="V60">
            <v>101.31479999999999</v>
          </cell>
          <cell r="W60">
            <v>36.819679999999998</v>
          </cell>
          <cell r="X60">
            <v>138.13448</v>
          </cell>
          <cell r="Y60">
            <v>20.610000000000003</v>
          </cell>
          <cell r="AA60">
            <v>162</v>
          </cell>
          <cell r="AB60">
            <v>423.31479999999999</v>
          </cell>
          <cell r="AC60">
            <v>20.610000000000003</v>
          </cell>
          <cell r="AD60">
            <v>158.74448000000001</v>
          </cell>
          <cell r="AE60">
            <v>-264.57031999999998</v>
          </cell>
          <cell r="AF60">
            <v>-0.62499662189935246</v>
          </cell>
        </row>
        <row r="61">
          <cell r="B61" t="str">
            <v>2.22.4</v>
          </cell>
          <cell r="C61" t="str">
            <v>расходы на экологию</v>
          </cell>
          <cell r="D61" t="str">
            <v>тыс.руб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 t="str">
            <v/>
          </cell>
        </row>
        <row r="62">
          <cell r="B62" t="str">
            <v>2.22.5</v>
          </cell>
          <cell r="C62" t="str">
            <v>издержки по исполнительному производству</v>
          </cell>
          <cell r="D62" t="str">
            <v>тыс.руб</v>
          </cell>
          <cell r="E62">
            <v>4</v>
          </cell>
          <cell r="F62">
            <v>0</v>
          </cell>
          <cell r="G62">
            <v>394</v>
          </cell>
          <cell r="H62">
            <v>0</v>
          </cell>
          <cell r="I62">
            <v>0</v>
          </cell>
          <cell r="J62">
            <v>0</v>
          </cell>
          <cell r="K62">
            <v>205.5</v>
          </cell>
          <cell r="L62">
            <v>205.5</v>
          </cell>
          <cell r="M62">
            <v>188.5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188.5</v>
          </cell>
          <cell r="AB62">
            <v>394</v>
          </cell>
          <cell r="AC62">
            <v>0</v>
          </cell>
          <cell r="AD62">
            <v>0</v>
          </cell>
          <cell r="AE62">
            <v>-394</v>
          </cell>
          <cell r="AF62">
            <v>-1</v>
          </cell>
        </row>
        <row r="63">
          <cell r="B63" t="str">
            <v>2.22.6</v>
          </cell>
          <cell r="C63" t="str">
            <v>списание долгов, нереальных к взысканию</v>
          </cell>
          <cell r="D63" t="str">
            <v>тыс.руб</v>
          </cell>
          <cell r="E63">
            <v>0</v>
          </cell>
          <cell r="F63">
            <v>41814.19</v>
          </cell>
          <cell r="G63">
            <v>200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200</v>
          </cell>
          <cell r="N63">
            <v>0</v>
          </cell>
          <cell r="O63">
            <v>0</v>
          </cell>
          <cell r="P63">
            <v>0</v>
          </cell>
          <cell r="S63">
            <v>708.64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708.64</v>
          </cell>
          <cell r="AA63">
            <v>200</v>
          </cell>
          <cell r="AB63">
            <v>200</v>
          </cell>
          <cell r="AC63">
            <v>708.64</v>
          </cell>
          <cell r="AD63">
            <v>708.64</v>
          </cell>
          <cell r="AE63">
            <v>508.64</v>
          </cell>
          <cell r="AF63">
            <v>2.5432000000000001</v>
          </cell>
        </row>
        <row r="64">
          <cell r="B64" t="str">
            <v>2.22.7</v>
          </cell>
          <cell r="C64" t="str">
            <v>невозмещаемый НДС</v>
          </cell>
          <cell r="D64" t="str">
            <v>тыс.руб</v>
          </cell>
          <cell r="E64">
            <v>694</v>
          </cell>
          <cell r="F64">
            <v>3104.17</v>
          </cell>
          <cell r="G64">
            <v>1764.933</v>
          </cell>
          <cell r="H64">
            <v>50.57</v>
          </cell>
          <cell r="I64">
            <v>156.363</v>
          </cell>
          <cell r="J64">
            <v>206.93299999999999</v>
          </cell>
          <cell r="K64">
            <v>779</v>
          </cell>
          <cell r="L64">
            <v>985.93299999999999</v>
          </cell>
          <cell r="M64">
            <v>779</v>
          </cell>
          <cell r="N64">
            <v>0</v>
          </cell>
          <cell r="O64">
            <v>0</v>
          </cell>
          <cell r="P64">
            <v>0</v>
          </cell>
          <cell r="S64">
            <v>1583.49937</v>
          </cell>
          <cell r="T64">
            <v>50.57</v>
          </cell>
          <cell r="U64">
            <v>156.363</v>
          </cell>
          <cell r="V64">
            <v>206.93299999999999</v>
          </cell>
          <cell r="W64">
            <v>83.046369999999996</v>
          </cell>
          <cell r="X64">
            <v>289.97937000000002</v>
          </cell>
          <cell r="Y64">
            <v>1293.52</v>
          </cell>
          <cell r="AA64">
            <v>779</v>
          </cell>
          <cell r="AB64">
            <v>1764.933</v>
          </cell>
          <cell r="AC64">
            <v>1293.52</v>
          </cell>
          <cell r="AD64">
            <v>1583.49937</v>
          </cell>
          <cell r="AE64">
            <v>-181.43362999999999</v>
          </cell>
          <cell r="AF64">
            <v>-0.10279916008143085</v>
          </cell>
        </row>
        <row r="65">
          <cell r="B65" t="str">
            <v>2.22.8</v>
          </cell>
          <cell r="C65" t="str">
            <v>благотворительность</v>
          </cell>
          <cell r="D65" t="str">
            <v>тыс.руб</v>
          </cell>
          <cell r="E65">
            <v>0</v>
          </cell>
          <cell r="F65">
            <v>0</v>
          </cell>
          <cell r="G65">
            <v>183</v>
          </cell>
          <cell r="H65">
            <v>10</v>
          </cell>
          <cell r="I65">
            <v>0</v>
          </cell>
          <cell r="J65">
            <v>10</v>
          </cell>
          <cell r="K65">
            <v>50</v>
          </cell>
          <cell r="L65">
            <v>60</v>
          </cell>
          <cell r="M65">
            <v>123</v>
          </cell>
          <cell r="N65">
            <v>0</v>
          </cell>
          <cell r="O65">
            <v>0</v>
          </cell>
          <cell r="P65">
            <v>0</v>
          </cell>
          <cell r="S65">
            <v>10</v>
          </cell>
          <cell r="T65">
            <v>10</v>
          </cell>
          <cell r="U65">
            <v>0</v>
          </cell>
          <cell r="V65">
            <v>10</v>
          </cell>
          <cell r="W65">
            <v>0</v>
          </cell>
          <cell r="X65">
            <v>10</v>
          </cell>
          <cell r="Y65">
            <v>0</v>
          </cell>
          <cell r="AA65">
            <v>123</v>
          </cell>
          <cell r="AB65">
            <v>183</v>
          </cell>
          <cell r="AC65">
            <v>0</v>
          </cell>
          <cell r="AD65">
            <v>10</v>
          </cell>
          <cell r="AE65">
            <v>-173</v>
          </cell>
          <cell r="AF65">
            <v>-0.94535519125683065</v>
          </cell>
        </row>
        <row r="66">
          <cell r="B66" t="str">
            <v>2.22.9</v>
          </cell>
          <cell r="C66" t="str">
            <v>Прочие расходы (чрезвычайные)*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 t="str">
            <v/>
          </cell>
        </row>
        <row r="67">
          <cell r="B67" t="str">
            <v>2.22.10</v>
          </cell>
          <cell r="C67" t="str">
            <v>другие расходы *)</v>
          </cell>
          <cell r="D67" t="str">
            <v>тыс.руб</v>
          </cell>
          <cell r="E67">
            <v>13838</v>
          </cell>
          <cell r="F67">
            <v>51677.47</v>
          </cell>
          <cell r="G67">
            <v>15370.974130000001</v>
          </cell>
          <cell r="H67">
            <v>3553.96</v>
          </cell>
          <cell r="I67">
            <v>3099.64813</v>
          </cell>
          <cell r="J67">
            <v>6653.6081300000005</v>
          </cell>
          <cell r="K67">
            <v>3692.3129999999996</v>
          </cell>
          <cell r="L67">
            <v>10345.921130000001</v>
          </cell>
          <cell r="M67">
            <v>5025.0529999999999</v>
          </cell>
          <cell r="N67">
            <v>12257.9</v>
          </cell>
          <cell r="O67">
            <v>14674.9</v>
          </cell>
          <cell r="P67">
            <v>12087.093880960001</v>
          </cell>
          <cell r="Q67">
            <v>0</v>
          </cell>
          <cell r="S67">
            <v>22200.308130000001</v>
          </cell>
          <cell r="T67">
            <v>3553.96</v>
          </cell>
          <cell r="U67">
            <v>3099.64813</v>
          </cell>
          <cell r="V67">
            <v>6653.6081300000005</v>
          </cell>
          <cell r="W67">
            <v>6153.09</v>
          </cell>
          <cell r="X67">
            <v>12806.698130000001</v>
          </cell>
          <cell r="Y67">
            <v>9393.61</v>
          </cell>
          <cell r="AA67">
            <v>5025.0529999999999</v>
          </cell>
          <cell r="AB67">
            <v>15370.974130000001</v>
          </cell>
          <cell r="AC67">
            <v>9393.61</v>
          </cell>
          <cell r="AD67">
            <v>22200.308130000001</v>
          </cell>
          <cell r="AE67">
            <v>6829.3340000000007</v>
          </cell>
          <cell r="AF67">
            <v>0.44430066320071288</v>
          </cell>
        </row>
        <row r="68">
          <cell r="B68" t="str">
            <v>3.</v>
          </cell>
          <cell r="C68" t="str">
            <v>Сальдо</v>
          </cell>
          <cell r="D68" t="str">
            <v>тыс.руб</v>
          </cell>
          <cell r="E68">
            <v>52886.05</v>
          </cell>
          <cell r="F68">
            <v>-82336.252999999997</v>
          </cell>
          <cell r="G68">
            <v>-144958.58159999998</v>
          </cell>
          <cell r="H68">
            <v>-26751.618999999999</v>
          </cell>
          <cell r="I68">
            <v>-34000.616600000001</v>
          </cell>
          <cell r="J68">
            <v>-60752.2356</v>
          </cell>
          <cell r="K68">
            <v>-47226.072999999997</v>
          </cell>
          <cell r="L68">
            <v>-107978.30859999999</v>
          </cell>
          <cell r="M68">
            <v>-36980.273000000001</v>
          </cell>
          <cell r="N68">
            <v>4157.1173379999964</v>
          </cell>
          <cell r="O68">
            <v>-1838.8482358299952</v>
          </cell>
          <cell r="P68">
            <v>-12327.584625483127</v>
          </cell>
          <cell r="Q68">
            <v>0</v>
          </cell>
          <cell r="S68">
            <v>-124884.47957000002</v>
          </cell>
          <cell r="T68">
            <v>-26751.618999999999</v>
          </cell>
          <cell r="U68">
            <v>-34000.616600000001</v>
          </cell>
          <cell r="V68">
            <v>-60752.2356</v>
          </cell>
          <cell r="W68">
            <v>-46532.559160000004</v>
          </cell>
          <cell r="X68">
            <v>-107284.79476</v>
          </cell>
          <cell r="Y68">
            <v>-17599.684810000021</v>
          </cell>
          <cell r="AA68">
            <v>-36980.273000000001</v>
          </cell>
          <cell r="AB68">
            <v>-144958.58159999998</v>
          </cell>
          <cell r="AC68">
            <v>-17599.684810000021</v>
          </cell>
          <cell r="AD68">
            <v>-124884.47957000002</v>
          </cell>
          <cell r="AE68">
            <v>20074.102029999951</v>
          </cell>
          <cell r="AF68">
            <v>-0.13848163943403233</v>
          </cell>
        </row>
        <row r="70">
          <cell r="B70" t="str">
            <v>*  По доходам и расходам, относимым к другим и прочим (если превышают 5% от суммы доходов и расходов), приводить постатейную расшифровку в нижеследующей таблице 11.1.</v>
          </cell>
        </row>
        <row r="71">
          <cell r="B71" t="str">
            <v>** Постатейная разбивка приводится в пояснительной записке</v>
          </cell>
        </row>
        <row r="72">
          <cell r="B72" t="str">
            <v>*** Пообъектная разбивка приводится в пояснительной записке (смета затрат на содержание каждого объекта ЖКХ)</v>
          </cell>
        </row>
        <row r="73">
          <cell r="B73" t="str">
            <v>**** Заполняются в соответствии с положениями Учётной политики</v>
          </cell>
        </row>
        <row r="75">
          <cell r="B75" t="str">
            <v>11.1. Расшифровка прочих  доходов и расходов, тыс. руб.(План)</v>
          </cell>
          <cell r="S75" t="str">
            <v>11. Операционные и внереализационные доходы и расходы, тыс. руб.(Выполнение)</v>
          </cell>
          <cell r="AA75" t="str">
            <v xml:space="preserve">11. Операционные и внереализационные 
доходы и расходы,(область анализа)  </v>
          </cell>
        </row>
        <row r="76">
          <cell r="B76" t="str">
            <v>№ п/п</v>
          </cell>
          <cell r="C76" t="str">
            <v>Расшифровка статей</v>
          </cell>
          <cell r="D76" t="str">
            <v>Единицы измерения</v>
          </cell>
          <cell r="E76" t="str">
            <v xml:space="preserve"> 2007г. Факт</v>
          </cell>
          <cell r="F76" t="str">
            <v xml:space="preserve"> 2008г. Факт</v>
          </cell>
          <cell r="G76" t="str">
            <v xml:space="preserve"> 2009г. План</v>
          </cell>
          <cell r="H76" t="str">
            <v>В том числе по кварталам</v>
          </cell>
          <cell r="N76" t="str">
            <v xml:space="preserve"> 2009г. Прогноз</v>
          </cell>
          <cell r="O76" t="str">
            <v xml:space="preserve"> 2010г. Прогноз</v>
          </cell>
          <cell r="P76" t="str">
            <v xml:space="preserve"> 2011г. Прогноз</v>
          </cell>
          <cell r="Q76" t="str">
            <v xml:space="preserve"> 2012г. Прогноз</v>
          </cell>
          <cell r="S76" t="str">
            <v xml:space="preserve"> 2009г. Факт</v>
          </cell>
          <cell r="T76" t="str">
            <v>В том числе по кварталам</v>
          </cell>
          <cell r="AA76" t="str">
            <v>План отчётного периода</v>
          </cell>
          <cell r="AC76" t="str">
            <v>Факт за отчётный период</v>
          </cell>
          <cell r="AE76" t="str">
            <v>Отклонение факта от плана за год.</v>
          </cell>
        </row>
        <row r="77">
          <cell r="H77" t="str">
            <v>1 кв.</v>
          </cell>
          <cell r="I77" t="str">
            <v>2 кв.</v>
          </cell>
          <cell r="J77" t="str">
            <v>6 мес.</v>
          </cell>
          <cell r="K77" t="str">
            <v>3 кв.</v>
          </cell>
          <cell r="L77" t="str">
            <v>9 мес.</v>
          </cell>
          <cell r="M77" t="str">
            <v>4 кв.</v>
          </cell>
          <cell r="T77" t="str">
            <v>1 кв.</v>
          </cell>
          <cell r="U77" t="str">
            <v>2 кв.</v>
          </cell>
          <cell r="V77" t="str">
            <v>6 мес.</v>
          </cell>
          <cell r="W77" t="str">
            <v>3 кв.</v>
          </cell>
          <cell r="X77" t="str">
            <v>9 мес.</v>
          </cell>
          <cell r="Y77" t="str">
            <v>4 кв.</v>
          </cell>
          <cell r="AA77" t="str">
            <v>4 квартал</v>
          </cell>
          <cell r="AB77" t="str">
            <v>С начала года</v>
          </cell>
          <cell r="AC77" t="str">
            <v>4 квартал</v>
          </cell>
          <cell r="AD77" t="str">
            <v>С начала года</v>
          </cell>
          <cell r="AE77" t="str">
            <v>Абсолютное</v>
          </cell>
          <cell r="AF77" t="str">
            <v>Относительное</v>
          </cell>
        </row>
        <row r="78">
          <cell r="B78">
            <v>1</v>
          </cell>
          <cell r="C78">
            <v>2</v>
          </cell>
          <cell r="D78">
            <v>3</v>
          </cell>
          <cell r="E78">
            <v>4</v>
          </cell>
          <cell r="F78">
            <v>5</v>
          </cell>
          <cell r="G78">
            <v>6</v>
          </cell>
          <cell r="H78">
            <v>7</v>
          </cell>
          <cell r="I78">
            <v>8</v>
          </cell>
          <cell r="J78">
            <v>9</v>
          </cell>
          <cell r="K78">
            <v>10</v>
          </cell>
          <cell r="L78">
            <v>11</v>
          </cell>
          <cell r="M78">
            <v>12</v>
          </cell>
          <cell r="N78">
            <v>13</v>
          </cell>
          <cell r="O78">
            <v>14</v>
          </cell>
          <cell r="P78">
            <v>15</v>
          </cell>
          <cell r="Q78">
            <v>16</v>
          </cell>
          <cell r="S78">
            <v>17</v>
          </cell>
          <cell r="T78">
            <v>18</v>
          </cell>
          <cell r="U78">
            <v>19</v>
          </cell>
          <cell r="V78">
            <v>20</v>
          </cell>
          <cell r="W78">
            <v>21</v>
          </cell>
          <cell r="X78">
            <v>22</v>
          </cell>
          <cell r="Y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</row>
        <row r="79">
          <cell r="B79" t="str">
            <v>* Прочие доходы (чрезвычайные) (стр. 1.13)</v>
          </cell>
        </row>
        <row r="80">
          <cell r="B80" t="str">
            <v>1</v>
          </cell>
          <cell r="C80" t="str">
            <v>расшифровка прочих доходов (чрезвычайные)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J80">
            <v>0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B81" t="str">
            <v>2</v>
          </cell>
          <cell r="C81" t="str">
            <v>расшифровка прочих доходов (чрезвычайные)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/>
          </cell>
        </row>
        <row r="82">
          <cell r="B82" t="str">
            <v>3</v>
          </cell>
          <cell r="C82" t="str">
            <v>расшифровка прочих доходов (чрезвычайные)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 t="str">
            <v/>
          </cell>
        </row>
        <row r="83">
          <cell r="B83" t="str">
            <v>4</v>
          </cell>
          <cell r="C83" t="str">
            <v>расшифровка прочих доходов (чрезвычайные)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 t="str">
            <v/>
          </cell>
        </row>
        <row r="84">
          <cell r="B84" t="str">
            <v>5</v>
          </cell>
          <cell r="C84" t="str">
            <v>расшифровка прочих доходов (чрезвычайные)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J84">
            <v>0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 t="str">
            <v/>
          </cell>
        </row>
        <row r="85">
          <cell r="B85" t="str">
            <v>* Другие прочие доходы (стр. 1.14)</v>
          </cell>
        </row>
        <row r="86">
          <cell r="B86" t="str">
            <v>1</v>
          </cell>
          <cell r="C86" t="str">
            <v>прочие (страховое возмещение, возмещение ущерба, компенсация по ученическим договорам)</v>
          </cell>
          <cell r="D86" t="str">
            <v>тыс.руб</v>
          </cell>
          <cell r="E86">
            <v>58</v>
          </cell>
          <cell r="F86">
            <v>197.65</v>
          </cell>
          <cell r="G86">
            <v>1235.5298599999999</v>
          </cell>
          <cell r="H86">
            <v>4.6870000000000003</v>
          </cell>
          <cell r="I86">
            <v>1230.84286</v>
          </cell>
          <cell r="J86">
            <v>1235.5298599999999</v>
          </cell>
          <cell r="K86">
            <v>0</v>
          </cell>
          <cell r="L86">
            <v>1235.5298599999999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S86">
            <v>1361.2598599999999</v>
          </cell>
          <cell r="T86">
            <v>4.6870000000000003</v>
          </cell>
          <cell r="U86">
            <v>1230.84286</v>
          </cell>
          <cell r="V86">
            <v>1235.5298599999999</v>
          </cell>
          <cell r="W86">
            <v>81.16</v>
          </cell>
          <cell r="X86">
            <v>1316.68986</v>
          </cell>
          <cell r="Y86">
            <v>44.57</v>
          </cell>
          <cell r="AA86">
            <v>0</v>
          </cell>
          <cell r="AB86">
            <v>1235.5298599999999</v>
          </cell>
          <cell r="AC86">
            <v>44.57</v>
          </cell>
          <cell r="AD86">
            <v>1361.2598599999999</v>
          </cell>
          <cell r="AE86">
            <v>125.73000000000002</v>
          </cell>
          <cell r="AF86">
            <v>0.10176200840666047</v>
          </cell>
        </row>
        <row r="87">
          <cell r="B87" t="str">
            <v>2</v>
          </cell>
          <cell r="C87" t="str">
            <v xml:space="preserve">доход от оценки приобретенных объектов основных средств (ТП)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 t="str">
            <v/>
          </cell>
        </row>
        <row r="88">
          <cell r="B88" t="str">
            <v>3</v>
          </cell>
          <cell r="C88" t="str">
            <v>ограничение потребителей (БСК)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 t="str">
            <v/>
          </cell>
        </row>
        <row r="89">
          <cell r="B89" t="str">
            <v>4</v>
          </cell>
          <cell r="C89" t="str">
            <v>возмещение убытков (от бездоговорного потребления)</v>
          </cell>
          <cell r="D89" t="str">
            <v>тыс.руб</v>
          </cell>
          <cell r="E89">
            <v>383</v>
          </cell>
          <cell r="F89">
            <v>1025.27</v>
          </cell>
          <cell r="G89">
            <v>1519.01395</v>
          </cell>
          <cell r="H89">
            <v>852.93299999999999</v>
          </cell>
          <cell r="I89">
            <v>666.08095000000003</v>
          </cell>
          <cell r="J89">
            <v>1519.01395</v>
          </cell>
          <cell r="K89">
            <v>0</v>
          </cell>
          <cell r="L89">
            <v>1519.01395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S89">
            <v>3250.5239499999998</v>
          </cell>
          <cell r="T89">
            <v>852.93299999999999</v>
          </cell>
          <cell r="U89">
            <v>666.08095000000003</v>
          </cell>
          <cell r="V89">
            <v>1519.01395</v>
          </cell>
          <cell r="W89">
            <v>733.02</v>
          </cell>
          <cell r="X89">
            <v>2252.03395</v>
          </cell>
          <cell r="Y89">
            <v>998.49</v>
          </cell>
          <cell r="AA89">
            <v>0</v>
          </cell>
          <cell r="AB89">
            <v>1519.01395</v>
          </cell>
          <cell r="AC89">
            <v>998.49</v>
          </cell>
          <cell r="AD89">
            <v>3250.5239499999998</v>
          </cell>
          <cell r="AE89">
            <v>1731.5099999999998</v>
          </cell>
          <cell r="AF89">
            <v>1.139890782438173</v>
          </cell>
        </row>
        <row r="90">
          <cell r="B90" t="str">
            <v>5</v>
          </cell>
          <cell r="C90" t="str">
            <v>возмещение ущерба от безучетного потребления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 t="str">
            <v/>
          </cell>
        </row>
        <row r="91">
          <cell r="B91" t="str">
            <v>6</v>
          </cell>
          <cell r="C91" t="str">
            <v>доходы от списания ОС и МПЗ</v>
          </cell>
          <cell r="D91" t="str">
            <v>тыс.руб</v>
          </cell>
          <cell r="E91">
            <v>0</v>
          </cell>
          <cell r="F91">
            <v>3460.95</v>
          </cell>
          <cell r="G91">
            <v>2159.7379999999998</v>
          </cell>
          <cell r="H91">
            <v>167.755</v>
          </cell>
          <cell r="I91">
            <v>531.98299999999995</v>
          </cell>
          <cell r="J91">
            <v>699.73799999999994</v>
          </cell>
          <cell r="K91">
            <v>1200</v>
          </cell>
          <cell r="L91">
            <v>1899.7379999999998</v>
          </cell>
          <cell r="M91">
            <v>260</v>
          </cell>
          <cell r="N91">
            <v>277.68</v>
          </cell>
          <cell r="O91">
            <v>295.72919999999999</v>
          </cell>
          <cell r="P91">
            <v>314.65586880000001</v>
          </cell>
          <cell r="S91">
            <v>5917.848</v>
          </cell>
          <cell r="T91">
            <v>167.755</v>
          </cell>
          <cell r="U91">
            <v>531.98299999999995</v>
          </cell>
          <cell r="V91">
            <v>699.73799999999994</v>
          </cell>
          <cell r="W91">
            <v>3147.25</v>
          </cell>
          <cell r="X91">
            <v>3846.9879999999998</v>
          </cell>
          <cell r="Y91">
            <v>2070.86</v>
          </cell>
          <cell r="AA91">
            <v>260</v>
          </cell>
          <cell r="AB91">
            <v>2159.7379999999998</v>
          </cell>
          <cell r="AC91">
            <v>2070.86</v>
          </cell>
          <cell r="AD91">
            <v>5917.848</v>
          </cell>
          <cell r="AE91">
            <v>3758.11</v>
          </cell>
          <cell r="AF91">
            <v>1.7400768056125329</v>
          </cell>
        </row>
        <row r="92">
          <cell r="B92" t="str">
            <v>7</v>
          </cell>
          <cell r="C92" t="str">
            <v>доходы от оприходования материалов прии ремонте</v>
          </cell>
          <cell r="D92" t="str">
            <v>тыс.руб</v>
          </cell>
          <cell r="E92">
            <v>5446</v>
          </cell>
          <cell r="F92">
            <v>1567.85</v>
          </cell>
          <cell r="G92">
            <v>1177.4723799999999</v>
          </cell>
          <cell r="H92">
            <v>155.88</v>
          </cell>
          <cell r="I92">
            <v>476.59237999999999</v>
          </cell>
          <cell r="J92">
            <v>632.47237999999993</v>
          </cell>
          <cell r="K92">
            <v>0</v>
          </cell>
          <cell r="L92">
            <v>632.47237999999993</v>
          </cell>
          <cell r="M92">
            <v>545</v>
          </cell>
          <cell r="N92">
            <v>582.06000000000006</v>
          </cell>
          <cell r="O92">
            <v>619.89390000000003</v>
          </cell>
          <cell r="P92">
            <v>659.56710960000009</v>
          </cell>
          <cell r="S92">
            <v>1413.3323800000001</v>
          </cell>
          <cell r="T92">
            <v>155.88</v>
          </cell>
          <cell r="U92">
            <v>476.59237999999999</v>
          </cell>
          <cell r="V92">
            <v>632.47237999999993</v>
          </cell>
          <cell r="W92">
            <v>455.66</v>
          </cell>
          <cell r="X92">
            <v>1088.13238</v>
          </cell>
          <cell r="Y92">
            <v>325.2</v>
          </cell>
          <cell r="AA92">
            <v>545</v>
          </cell>
          <cell r="AB92">
            <v>1177.4723799999999</v>
          </cell>
          <cell r="AC92">
            <v>325.2</v>
          </cell>
          <cell r="AD92">
            <v>1413.3323800000001</v>
          </cell>
          <cell r="AE92">
            <v>235.86000000000013</v>
          </cell>
          <cell r="AF92">
            <v>0.20031043106081192</v>
          </cell>
        </row>
        <row r="93">
          <cell r="B93" t="str">
            <v>8</v>
          </cell>
          <cell r="C93" t="str">
            <v>госпошлина поступивашя</v>
          </cell>
          <cell r="D93" t="str">
            <v>тыс.руб</v>
          </cell>
          <cell r="E93">
            <v>14</v>
          </cell>
          <cell r="F93">
            <v>75.349999999999994</v>
          </cell>
          <cell r="G93">
            <v>40.297400000000003</v>
          </cell>
          <cell r="H93">
            <v>24.37</v>
          </cell>
          <cell r="I93">
            <v>15.9274</v>
          </cell>
          <cell r="J93">
            <v>40.297400000000003</v>
          </cell>
          <cell r="K93">
            <v>0</v>
          </cell>
          <cell r="L93">
            <v>40.297400000000003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S93">
            <v>57.987400000000008</v>
          </cell>
          <cell r="T93">
            <v>24.37</v>
          </cell>
          <cell r="U93">
            <v>15.9274</v>
          </cell>
          <cell r="V93">
            <v>40.297400000000003</v>
          </cell>
          <cell r="W93">
            <v>7.16</v>
          </cell>
          <cell r="X93">
            <v>47.457400000000007</v>
          </cell>
          <cell r="Y93">
            <v>10.53</v>
          </cell>
          <cell r="AA93">
            <v>0</v>
          </cell>
          <cell r="AB93">
            <v>40.297400000000003</v>
          </cell>
          <cell r="AC93">
            <v>10.53</v>
          </cell>
          <cell r="AD93">
            <v>57.987400000000008</v>
          </cell>
          <cell r="AE93">
            <v>17.690000000000005</v>
          </cell>
          <cell r="AF93">
            <v>0.43898613806349795</v>
          </cell>
        </row>
        <row r="94">
          <cell r="B94" t="str">
            <v>9</v>
          </cell>
          <cell r="C94" t="str">
            <v xml:space="preserve">доходы от оприходования имущества, оказавшегося в излишке в результате инвентаризации </v>
          </cell>
          <cell r="D94" t="str">
            <v>тыс.руб</v>
          </cell>
          <cell r="E94">
            <v>42181</v>
          </cell>
          <cell r="F94">
            <v>38488.340000000004</v>
          </cell>
          <cell r="G94">
            <v>689.45399999999995</v>
          </cell>
          <cell r="H94">
            <v>0</v>
          </cell>
          <cell r="I94">
            <v>689.45399999999995</v>
          </cell>
          <cell r="J94">
            <v>689.45399999999995</v>
          </cell>
          <cell r="K94">
            <v>0</v>
          </cell>
          <cell r="L94">
            <v>689.45399999999995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S94">
            <v>719.11399999999992</v>
          </cell>
          <cell r="T94">
            <v>0</v>
          </cell>
          <cell r="U94">
            <v>689.45399999999995</v>
          </cell>
          <cell r="V94">
            <v>689.45399999999995</v>
          </cell>
          <cell r="W94">
            <v>0</v>
          </cell>
          <cell r="X94">
            <v>689.45399999999995</v>
          </cell>
          <cell r="Y94">
            <v>29.66</v>
          </cell>
          <cell r="AA94">
            <v>0</v>
          </cell>
          <cell r="AB94">
            <v>689.45399999999995</v>
          </cell>
          <cell r="AC94">
            <v>29.66</v>
          </cell>
          <cell r="AD94">
            <v>719.11399999999992</v>
          </cell>
          <cell r="AE94">
            <v>29.659999999999968</v>
          </cell>
          <cell r="AF94">
            <v>4.3019548802385614E-2</v>
          </cell>
        </row>
        <row r="95">
          <cell r="B95" t="str">
            <v>10</v>
          </cell>
          <cell r="C95" t="str">
            <v>прочее</v>
          </cell>
          <cell r="D95" t="str">
            <v>тыс.руб</v>
          </cell>
          <cell r="E95">
            <v>31655</v>
          </cell>
          <cell r="F95">
            <v>12118.89</v>
          </cell>
          <cell r="G95">
            <v>36947.864999999998</v>
          </cell>
          <cell r="H95">
            <v>560.38699999999994</v>
          </cell>
          <cell r="I95">
            <v>766.84799999999996</v>
          </cell>
          <cell r="J95">
            <v>1327.2349999999999</v>
          </cell>
          <cell r="K95">
            <v>0</v>
          </cell>
          <cell r="L95">
            <v>1327.2349999999999</v>
          </cell>
          <cell r="M95">
            <v>35620.629999999997</v>
          </cell>
          <cell r="N95">
            <v>9235.4</v>
          </cell>
          <cell r="O95">
            <v>8770.2999999999993</v>
          </cell>
          <cell r="P95">
            <v>9331.5992000000006</v>
          </cell>
          <cell r="S95">
            <v>36599.411799999987</v>
          </cell>
          <cell r="T95">
            <v>560.38699999999994</v>
          </cell>
          <cell r="U95">
            <v>766.84799999999996</v>
          </cell>
          <cell r="V95">
            <v>1327.2349999999999</v>
          </cell>
          <cell r="W95">
            <v>869.23</v>
          </cell>
          <cell r="X95">
            <v>2196.4650000000001</v>
          </cell>
          <cell r="Y95">
            <v>34402.946799999991</v>
          </cell>
          <cell r="AA95">
            <v>35620.629999999997</v>
          </cell>
          <cell r="AB95">
            <v>36947.864999999998</v>
          </cell>
          <cell r="AC95">
            <v>34402.946799999991</v>
          </cell>
          <cell r="AD95">
            <v>36599.411799999987</v>
          </cell>
          <cell r="AE95">
            <v>-348.45320000001084</v>
          </cell>
          <cell r="AF95">
            <v>-9.4309427621869588E-3</v>
          </cell>
        </row>
        <row r="96">
          <cell r="B96" t="str">
            <v>* Прочие расходы (чрезвычайные) (стр.2.22.9)</v>
          </cell>
        </row>
        <row r="97">
          <cell r="B97" t="str">
            <v>1</v>
          </cell>
          <cell r="C97" t="str">
            <v>расшифровка прочих расходов (чрезвычайные)</v>
          </cell>
          <cell r="D97" t="str">
            <v>тыс.руб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 t="str">
            <v/>
          </cell>
        </row>
        <row r="98">
          <cell r="B98" t="str">
            <v>2</v>
          </cell>
          <cell r="C98" t="str">
            <v>расшифровка прочих расходов (чрезвычайные)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 t="str">
            <v>3</v>
          </cell>
          <cell r="C99" t="str">
            <v>расшифровка прочих расходов (чрезвычайные)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 t="str">
            <v>4</v>
          </cell>
          <cell r="C100" t="str">
            <v>расшифровка прочих расходов (чрезвычайные)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 t="str">
            <v>5</v>
          </cell>
          <cell r="C101" t="str">
            <v>расшифровка прочих расходов (чрезвычайные)</v>
          </cell>
          <cell r="D101" t="str">
            <v>тыс.руб</v>
          </cell>
          <cell r="E101">
            <v>0</v>
          </cell>
          <cell r="F101">
            <v>0</v>
          </cell>
          <cell r="G101">
            <v>0</v>
          </cell>
          <cell r="J101">
            <v>0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 t="str">
            <v/>
          </cell>
        </row>
        <row r="102">
          <cell r="B102" t="str">
            <v>6</v>
          </cell>
          <cell r="C102" t="str">
            <v>расшифровка прочих расходов (чрезвычайные)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 t="str">
            <v/>
          </cell>
        </row>
        <row r="103">
          <cell r="B103" t="str">
            <v>7</v>
          </cell>
          <cell r="C103" t="str">
            <v>расшифровка прочих расходов (чрезвычайные)</v>
          </cell>
          <cell r="D103" t="str">
            <v>тыс.руб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 t="str">
            <v/>
          </cell>
        </row>
        <row r="104">
          <cell r="B104" t="str">
            <v>8</v>
          </cell>
          <cell r="C104" t="str">
            <v>расшифровка прочих расходов (чрезвычайные)</v>
          </cell>
          <cell r="D104" t="str">
            <v>тыс.руб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 t="str">
            <v/>
          </cell>
        </row>
        <row r="105">
          <cell r="B105" t="str">
            <v>9</v>
          </cell>
          <cell r="C105" t="str">
            <v>расшифровка прочих расходов (чрезвычайные)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 t="str">
            <v/>
          </cell>
        </row>
        <row r="106">
          <cell r="B106" t="str">
            <v>10</v>
          </cell>
          <cell r="C106" t="str">
            <v>расшифровка прочих расходов (чрезвычайные)</v>
          </cell>
          <cell r="D106" t="str">
            <v>тыс.руб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 t="str">
            <v/>
          </cell>
        </row>
        <row r="107">
          <cell r="B107" t="str">
            <v>* Другие прочие расходы (стр.2.22.10)</v>
          </cell>
        </row>
        <row r="108">
          <cell r="B108" t="str">
            <v>1</v>
          </cell>
          <cell r="C108" t="str">
            <v>компенсации по эл. энергии работникам</v>
          </cell>
          <cell r="D108" t="str">
            <v>тыс.руб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 t="str">
            <v/>
          </cell>
        </row>
        <row r="109">
          <cell r="B109" t="str">
            <v>2</v>
          </cell>
          <cell r="C109" t="str">
            <v>мат. помощь к отпуску</v>
          </cell>
          <cell r="D109" t="str">
            <v>тыс.руб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 t="str">
            <v/>
          </cell>
        </row>
        <row r="110">
          <cell r="B110" t="str">
            <v>3</v>
          </cell>
          <cell r="C110" t="str">
            <v>прочие выплаты фонда заработной платы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 t="str">
            <v/>
          </cell>
        </row>
        <row r="111">
          <cell r="B111" t="str">
            <v>4</v>
          </cell>
          <cell r="C111" t="str">
            <v>доплаты к пенсиям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 t="str">
            <v/>
          </cell>
        </row>
        <row r="112">
          <cell r="B112" t="str">
            <v>5</v>
          </cell>
          <cell r="C112" t="str">
            <v>отчисления профкому</v>
          </cell>
          <cell r="D112" t="str">
            <v>тыс.руб</v>
          </cell>
          <cell r="E112">
            <v>517</v>
          </cell>
          <cell r="F112">
            <v>993.39</v>
          </cell>
          <cell r="G112">
            <v>929.62099999999998</v>
          </cell>
          <cell r="H112">
            <v>360.05799999999999</v>
          </cell>
          <cell r="I112">
            <v>169.56299999999999</v>
          </cell>
          <cell r="J112">
            <v>529.62099999999998</v>
          </cell>
          <cell r="K112">
            <v>200</v>
          </cell>
          <cell r="L112">
            <v>729.62099999999998</v>
          </cell>
          <cell r="M112">
            <v>200</v>
          </cell>
          <cell r="N112">
            <v>213.60000000000002</v>
          </cell>
          <cell r="O112">
            <v>227.48400000000001</v>
          </cell>
          <cell r="P112">
            <v>242.04297600000001</v>
          </cell>
          <cell r="S112">
            <v>908.71100000000001</v>
          </cell>
          <cell r="T112">
            <v>360.05799999999999</v>
          </cell>
          <cell r="U112">
            <v>169.56299999999999</v>
          </cell>
          <cell r="V112">
            <v>529.62099999999998</v>
          </cell>
          <cell r="W112">
            <v>238.01</v>
          </cell>
          <cell r="X112">
            <v>767.63099999999997</v>
          </cell>
          <cell r="Y112">
            <v>141.08000000000001</v>
          </cell>
          <cell r="AA112">
            <v>200</v>
          </cell>
          <cell r="AB112">
            <v>929.62099999999998</v>
          </cell>
          <cell r="AC112">
            <v>141.08000000000001</v>
          </cell>
          <cell r="AD112">
            <v>908.71100000000001</v>
          </cell>
          <cell r="AE112">
            <v>-20.909999999999968</v>
          </cell>
          <cell r="AF112">
            <v>-2.2493037485168652E-2</v>
          </cell>
        </row>
        <row r="113">
          <cell r="B113" t="str">
            <v>6</v>
          </cell>
          <cell r="C113" t="str">
            <v>премия профкому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 t="str">
            <v/>
          </cell>
        </row>
        <row r="114">
          <cell r="B114" t="str">
            <v>7</v>
          </cell>
          <cell r="C114" t="str">
            <v>расх.на мероприятия культурно-просвет.характера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S114">
            <v>223.86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223.86</v>
          </cell>
          <cell r="AA114">
            <v>0</v>
          </cell>
          <cell r="AB114">
            <v>0</v>
          </cell>
          <cell r="AC114">
            <v>223.86</v>
          </cell>
          <cell r="AD114">
            <v>223.86</v>
          </cell>
          <cell r="AE114">
            <v>223.86</v>
          </cell>
          <cell r="AF114" t="str">
            <v/>
          </cell>
        </row>
        <row r="115">
          <cell r="B115" t="str">
            <v>8</v>
          </cell>
          <cell r="C115" t="str">
            <v>расходы на мероприятия спортивного характера</v>
          </cell>
          <cell r="D115" t="str">
            <v>тыс.руб</v>
          </cell>
          <cell r="E115">
            <v>1312</v>
          </cell>
          <cell r="F115">
            <v>518</v>
          </cell>
          <cell r="G115">
            <v>2025.3688400000001</v>
          </cell>
          <cell r="H115">
            <v>492.49400000000003</v>
          </cell>
          <cell r="I115">
            <v>97.874840000000006</v>
          </cell>
          <cell r="J115">
            <v>590.36884000000009</v>
          </cell>
          <cell r="K115">
            <v>0</v>
          </cell>
          <cell r="L115">
            <v>590.36884000000009</v>
          </cell>
          <cell r="M115">
            <v>1435</v>
          </cell>
          <cell r="N115">
            <v>1532.5800000000002</v>
          </cell>
          <cell r="O115">
            <v>1632.1977000000002</v>
          </cell>
          <cell r="P115">
            <v>1736.6583528000003</v>
          </cell>
          <cell r="S115">
            <v>603.7288400000001</v>
          </cell>
          <cell r="T115">
            <v>492.49400000000003</v>
          </cell>
          <cell r="U115">
            <v>97.874840000000006</v>
          </cell>
          <cell r="V115">
            <v>590.36884000000009</v>
          </cell>
          <cell r="W115">
            <v>13.33</v>
          </cell>
          <cell r="X115">
            <v>603.69884000000013</v>
          </cell>
          <cell r="Y115">
            <v>0.03</v>
          </cell>
          <cell r="AA115">
            <v>1435</v>
          </cell>
          <cell r="AB115">
            <v>2025.3688400000001</v>
          </cell>
          <cell r="AC115">
            <v>0.03</v>
          </cell>
          <cell r="AD115">
            <v>603.7288400000001</v>
          </cell>
          <cell r="AE115">
            <v>-1421.6399999999999</v>
          </cell>
          <cell r="AF115">
            <v>-0.70191659510274673</v>
          </cell>
        </row>
        <row r="116">
          <cell r="B116" t="str">
            <v>9</v>
          </cell>
          <cell r="C116" t="str">
            <v>убытки от хищения и недостач (ущербы)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 t="str">
            <v/>
          </cell>
        </row>
        <row r="117">
          <cell r="B117" t="str">
            <v>10</v>
          </cell>
          <cell r="C117" t="str">
            <v>Передача жилья в мун.собственность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 t="str">
            <v/>
          </cell>
        </row>
        <row r="118">
          <cell r="B118" t="str">
            <v>11</v>
          </cell>
          <cell r="C118" t="str">
            <v>расходы на регистрацию имущества</v>
          </cell>
          <cell r="D118" t="str">
            <v>тыс.руб</v>
          </cell>
          <cell r="E118">
            <v>4987</v>
          </cell>
          <cell r="F118">
            <v>11428.47</v>
          </cell>
          <cell r="G118">
            <v>4420.8063499999998</v>
          </cell>
          <cell r="H118">
            <v>1476.91</v>
          </cell>
          <cell r="I118">
            <v>1229.89635</v>
          </cell>
          <cell r="J118">
            <v>2706.8063499999998</v>
          </cell>
          <cell r="K118">
            <v>857</v>
          </cell>
          <cell r="L118">
            <v>3563.8063499999998</v>
          </cell>
          <cell r="M118">
            <v>857</v>
          </cell>
          <cell r="N118">
            <v>915.27600000000007</v>
          </cell>
          <cell r="O118">
            <v>974.76894000000004</v>
          </cell>
          <cell r="P118">
            <v>1037.1541521600002</v>
          </cell>
          <cell r="S118">
            <v>3994.64635</v>
          </cell>
          <cell r="T118">
            <v>1476.91</v>
          </cell>
          <cell r="U118">
            <v>1229.89635</v>
          </cell>
          <cell r="V118">
            <v>2706.8063499999998</v>
          </cell>
          <cell r="W118">
            <v>690.55</v>
          </cell>
          <cell r="X118">
            <v>3397.35635</v>
          </cell>
          <cell r="Y118">
            <v>597.29</v>
          </cell>
          <cell r="AA118">
            <v>857</v>
          </cell>
          <cell r="AB118">
            <v>4420.8063499999998</v>
          </cell>
          <cell r="AC118">
            <v>597.29</v>
          </cell>
          <cell r="AD118">
            <v>3994.64635</v>
          </cell>
          <cell r="AE118">
            <v>-426.15999999999985</v>
          </cell>
          <cell r="AF118">
            <v>-9.6398703372293129E-2</v>
          </cell>
        </row>
        <row r="119">
          <cell r="B119" t="str">
            <v>12</v>
          </cell>
          <cell r="C119" t="str">
            <v>межевание зем. Участков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 t="str">
            <v/>
          </cell>
        </row>
        <row r="120">
          <cell r="B120" t="str">
            <v>13</v>
          </cell>
          <cell r="C120" t="str">
            <v>обучение в вузах, повышение квалификации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 t="str">
            <v/>
          </cell>
        </row>
        <row r="121">
          <cell r="B121" t="str">
            <v>14</v>
          </cell>
          <cell r="C121" t="str">
            <v>амортизация арендуемого  имущества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 t="str">
            <v/>
          </cell>
        </row>
        <row r="122">
          <cell r="B122" t="str">
            <v>15</v>
          </cell>
          <cell r="C122" t="str">
            <v>прочие</v>
          </cell>
          <cell r="D122" t="str">
            <v>тыс.руб</v>
          </cell>
          <cell r="E122">
            <v>7022</v>
          </cell>
          <cell r="F122">
            <v>38737.61</v>
          </cell>
          <cell r="G122">
            <v>7995.1779399999996</v>
          </cell>
          <cell r="H122">
            <v>1224.498</v>
          </cell>
          <cell r="I122">
            <v>1602.31394</v>
          </cell>
          <cell r="J122">
            <v>2826.81194</v>
          </cell>
          <cell r="K122">
            <v>2635.3129999999996</v>
          </cell>
          <cell r="L122">
            <v>5462.1249399999997</v>
          </cell>
          <cell r="M122">
            <v>2533.0529999999999</v>
          </cell>
          <cell r="N122">
            <v>6483.9</v>
          </cell>
          <cell r="O122">
            <v>8525.6</v>
          </cell>
          <cell r="P122">
            <v>9071.2384000000002</v>
          </cell>
          <cell r="S122">
            <v>16469.361940000003</v>
          </cell>
          <cell r="T122">
            <v>1224.498</v>
          </cell>
          <cell r="U122">
            <v>1602.31394</v>
          </cell>
          <cell r="V122">
            <v>2826.81194</v>
          </cell>
          <cell r="W122">
            <v>5211.2</v>
          </cell>
          <cell r="X122">
            <v>8038.0119400000003</v>
          </cell>
          <cell r="Y122">
            <v>8431.35</v>
          </cell>
          <cell r="AA122">
            <v>2533.0529999999999</v>
          </cell>
          <cell r="AB122">
            <v>7995.1779399999996</v>
          </cell>
          <cell r="AC122">
            <v>8431.35</v>
          </cell>
          <cell r="AD122">
            <v>16469.361940000003</v>
          </cell>
          <cell r="AE122">
            <v>8474.1840000000029</v>
          </cell>
          <cell r="AF122">
            <v>1.0599118698288787</v>
          </cell>
        </row>
        <row r="124">
          <cell r="B124" t="str">
            <v>Показатели не вошедшие в формат бизнес-плана, 
но необходимые для формирования БП</v>
          </cell>
        </row>
        <row r="125">
          <cell r="B125" t="str">
            <v>№ п/п</v>
          </cell>
          <cell r="C125" t="str">
            <v>Дополнительный показатель</v>
          </cell>
          <cell r="D125" t="str">
            <v>Единицы измерения</v>
          </cell>
          <cell r="E125" t="str">
            <v xml:space="preserve"> 2007г. Факт</v>
          </cell>
          <cell r="F125" t="str">
            <v xml:space="preserve"> 2008г. Факт</v>
          </cell>
          <cell r="G125" t="str">
            <v xml:space="preserve"> 2009г. План</v>
          </cell>
          <cell r="H125" t="str">
            <v>В том числе по кварталам</v>
          </cell>
          <cell r="N125" t="str">
            <v xml:space="preserve"> 2010г. Прогноз</v>
          </cell>
          <cell r="O125" t="str">
            <v xml:space="preserve"> 2011г. Прогноз</v>
          </cell>
          <cell r="P125" t="str">
            <v xml:space="preserve"> 2012г. Прогноз</v>
          </cell>
          <cell r="Q125" t="str">
            <v xml:space="preserve"> 2013г. Прогноз</v>
          </cell>
          <cell r="S125" t="str">
            <v xml:space="preserve"> 2009г. Факт</v>
          </cell>
          <cell r="T125" t="str">
            <v>В том числе по кварталам</v>
          </cell>
        </row>
        <row r="126">
          <cell r="H126" t="str">
            <v>1 кв.</v>
          </cell>
          <cell r="I126" t="str">
            <v>2 кв.</v>
          </cell>
          <cell r="J126" t="str">
            <v>6 мес.</v>
          </cell>
          <cell r="K126" t="str">
            <v>3 кв.</v>
          </cell>
          <cell r="L126" t="str">
            <v>9 мес.</v>
          </cell>
          <cell r="M126" t="str">
            <v>4 кв.</v>
          </cell>
          <cell r="T126" t="str">
            <v>1 кв.</v>
          </cell>
          <cell r="U126" t="str">
            <v>2 кв.</v>
          </cell>
          <cell r="V126" t="str">
            <v>6 мес.</v>
          </cell>
          <cell r="W126" t="str">
            <v>3 кв.</v>
          </cell>
          <cell r="X126" t="str">
            <v>9 мес.</v>
          </cell>
          <cell r="Y126" t="str">
            <v>4 кв.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S127">
            <v>17</v>
          </cell>
          <cell r="T127">
            <v>18</v>
          </cell>
          <cell r="U127">
            <v>19</v>
          </cell>
          <cell r="V127">
            <v>20</v>
          </cell>
          <cell r="W127">
            <v>21</v>
          </cell>
          <cell r="X127">
            <v>22</v>
          </cell>
          <cell r="Y127">
            <v>23</v>
          </cell>
        </row>
        <row r="128">
          <cell r="B128" t="str">
            <v>2.1.1</v>
          </cell>
          <cell r="C128" t="str">
            <v>в том числе по кредитам и займам для оказания услуг по технологическому присоединению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V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</row>
      </sheetData>
      <sheetData sheetId="15"/>
      <sheetData sheetId="16"/>
      <sheetData sheetId="17">
        <row r="7">
          <cell r="D7" t="str">
            <v>14.А  ДВИЖЕНИЕ ПОТОКОВ НАЛИЧНОСТИ (ПЛАН)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план на 2009г.</v>
          </cell>
          <cell r="AP9" t="str">
            <v>2009 год (прогноз)</v>
          </cell>
          <cell r="AT9" t="str">
            <v>2010 год (прогноз)</v>
          </cell>
          <cell r="AX9" t="str">
            <v>2011 год (прогноз)</v>
          </cell>
          <cell r="BB9" t="str">
            <v>2012 год (прогноз)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  <cell r="AP10" t="str">
            <v>Выручка или возникновение прочих оснований для поступления</v>
          </cell>
          <cell r="AQ10" t="str">
            <v>Общий объем поступления</v>
          </cell>
          <cell r="AR10" t="str">
            <v>Сальдо на конец года.</v>
          </cell>
          <cell r="AT10" t="str">
            <v>Выручка или возникновение прочих оснований для поступления</v>
          </cell>
          <cell r="AU10" t="str">
            <v>Общий объем поступления</v>
          </cell>
          <cell r="AV10" t="str">
            <v>Сальдо на конец года.</v>
          </cell>
          <cell r="AX10" t="str">
            <v>Выручка или возникновение прочих оснований для поступления</v>
          </cell>
          <cell r="AY10" t="str">
            <v>Общий объем поступления</v>
          </cell>
          <cell r="AZ10" t="str">
            <v>Сальдо на конец года.</v>
          </cell>
          <cell r="BB10" t="str">
            <v>Выручка или возникновение прочих оснований для поступления</v>
          </cell>
          <cell r="BC10" t="str">
            <v>Общий объем поступления</v>
          </cell>
          <cell r="BD10" t="str">
            <v>Сальдо на конец года.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  <cell r="AQ11" t="str">
            <v>Итого за год</v>
          </cell>
          <cell r="AR11" t="str">
            <v>Активное (дебиторская задолжен.)</v>
          </cell>
          <cell r="AS11" t="str">
            <v>Пассивное (авансы получен.)</v>
          </cell>
          <cell r="AU11" t="str">
            <v>Итого за год</v>
          </cell>
          <cell r="AV11" t="str">
            <v>Активное (дебиторская задолжен.)</v>
          </cell>
          <cell r="AW11" t="str">
            <v>Пассивное (авансы получен.)</v>
          </cell>
          <cell r="AY11" t="str">
            <v>Итого за год</v>
          </cell>
          <cell r="AZ11" t="str">
            <v>Активное (дебиторская задолжен.)</v>
          </cell>
          <cell r="BA11" t="str">
            <v>Пассивное (авансы получен.)</v>
          </cell>
          <cell r="BC11" t="str">
            <v>Итого за год</v>
          </cell>
          <cell r="BD11" t="str">
            <v>Активное (дебиторская задолжен.)</v>
          </cell>
          <cell r="BE11" t="str">
            <v>Пассивное (авансы получен.)</v>
          </cell>
        </row>
        <row r="12">
          <cell r="E12" t="str">
            <v>I</v>
          </cell>
          <cell r="F12" t="str">
            <v>II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  <cell r="AP13">
            <v>40</v>
          </cell>
          <cell r="AQ13">
            <v>41</v>
          </cell>
          <cell r="AR13">
            <v>42</v>
          </cell>
          <cell r="AS13">
            <v>43</v>
          </cell>
          <cell r="AT13">
            <v>44</v>
          </cell>
          <cell r="AU13">
            <v>45</v>
          </cell>
          <cell r="AV13">
            <v>46</v>
          </cell>
          <cell r="AW13">
            <v>47</v>
          </cell>
          <cell r="AX13">
            <v>48</v>
          </cell>
          <cell r="AY13">
            <v>49</v>
          </cell>
          <cell r="AZ13">
            <v>50</v>
          </cell>
          <cell r="BA13">
            <v>51</v>
          </cell>
          <cell r="BB13">
            <v>52</v>
          </cell>
          <cell r="BC13">
            <v>53</v>
          </cell>
          <cell r="BD13">
            <v>54</v>
          </cell>
          <cell r="BE13">
            <v>55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4799118.3744103108</v>
          </cell>
          <cell r="E14">
            <v>1360282.7618093821</v>
          </cell>
          <cell r="F14">
            <v>1412162.1029817662</v>
          </cell>
          <cell r="G14">
            <v>1009905.318530262</v>
          </cell>
          <cell r="H14">
            <v>1016768.1910889004</v>
          </cell>
          <cell r="I14">
            <v>4696542.95</v>
          </cell>
          <cell r="J14">
            <v>1310498.7000000002</v>
          </cell>
          <cell r="K14">
            <v>1414924.9</v>
          </cell>
          <cell r="L14">
            <v>990953.34999999986</v>
          </cell>
          <cell r="M14">
            <v>980166</v>
          </cell>
          <cell r="N14">
            <v>3626030.1500000004</v>
          </cell>
          <cell r="O14">
            <v>1038321.1</v>
          </cell>
          <cell r="P14">
            <v>1158682.1000000001</v>
          </cell>
          <cell r="Q14">
            <v>721490.75</v>
          </cell>
          <cell r="R14">
            <v>707536.2</v>
          </cell>
          <cell r="S14">
            <v>1070512.7999999998</v>
          </cell>
          <cell r="T14">
            <v>272177.59999999998</v>
          </cell>
          <cell r="U14">
            <v>256242.8</v>
          </cell>
          <cell r="V14">
            <v>269462.59999999998</v>
          </cell>
          <cell r="W14">
            <v>272629.8</v>
          </cell>
          <cell r="X14">
            <v>133.30000000000001</v>
          </cell>
          <cell r="Y14">
            <v>0</v>
          </cell>
          <cell r="Z14">
            <v>0</v>
          </cell>
          <cell r="AA14">
            <v>0</v>
          </cell>
          <cell r="AB14">
            <v>133.30000000000001</v>
          </cell>
          <cell r="AC14">
            <v>41192.400000000001</v>
          </cell>
          <cell r="AD14">
            <v>108115.824410311</v>
          </cell>
          <cell r="AE14">
            <v>78961.161809382334</v>
          </cell>
          <cell r="AF14">
            <v>75562.464791148363</v>
          </cell>
          <cell r="AG14">
            <v>72476.133321410482</v>
          </cell>
          <cell r="AH14">
            <v>108115.824410311</v>
          </cell>
          <cell r="AI14">
            <v>44897.4</v>
          </cell>
          <cell r="AJ14">
            <v>9378.6999999999989</v>
          </cell>
          <cell r="AK14">
            <v>32882.1</v>
          </cell>
          <cell r="AL14">
            <v>32246.2</v>
          </cell>
          <cell r="AM14">
            <v>10207.9</v>
          </cell>
          <cell r="AN14">
            <v>9378.6999999999989</v>
          </cell>
          <cell r="AP14">
            <v>4188508.4299395331</v>
          </cell>
          <cell r="AQ14">
            <v>4188508.4299395331</v>
          </cell>
          <cell r="AR14">
            <v>98737.124410310877</v>
          </cell>
          <cell r="AS14">
            <v>0</v>
          </cell>
          <cell r="AT14">
            <v>4705654.8888488607</v>
          </cell>
          <cell r="AU14">
            <v>4705654.8888488607</v>
          </cell>
          <cell r="AV14">
            <v>98737.124410310425</v>
          </cell>
          <cell r="AW14">
            <v>0</v>
          </cell>
          <cell r="AX14">
            <v>4920700.58008679</v>
          </cell>
          <cell r="AY14">
            <v>4688858.9000000013</v>
          </cell>
          <cell r="AZ14">
            <v>330578.80449709977</v>
          </cell>
          <cell r="BA14">
            <v>0</v>
          </cell>
          <cell r="BB14">
            <v>0</v>
          </cell>
          <cell r="BC14">
            <v>0</v>
          </cell>
          <cell r="BD14">
            <v>330578.80449709977</v>
          </cell>
          <cell r="BE14">
            <v>0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3365620.0191531111</v>
          </cell>
          <cell r="E16">
            <v>848910.20500938222</v>
          </cell>
          <cell r="F16">
            <v>811543.05452456605</v>
          </cell>
          <cell r="G16">
            <v>806740.36853026203</v>
          </cell>
          <cell r="H16">
            <v>898426.39108890051</v>
          </cell>
          <cell r="I16">
            <v>3262436.9000000004</v>
          </cell>
          <cell r="J16">
            <v>799570.20000000007</v>
          </cell>
          <cell r="K16">
            <v>814305.6</v>
          </cell>
          <cell r="L16">
            <v>788325.29999999993</v>
          </cell>
          <cell r="M16">
            <v>860235.8</v>
          </cell>
          <cell r="N16">
            <v>2191924.0999999996</v>
          </cell>
          <cell r="O16">
            <v>527392.6</v>
          </cell>
          <cell r="P16">
            <v>558062.79999999993</v>
          </cell>
          <cell r="Q16">
            <v>518862.7</v>
          </cell>
          <cell r="R16">
            <v>587606</v>
          </cell>
          <cell r="S16">
            <v>1070512.7999999998</v>
          </cell>
          <cell r="T16">
            <v>272177.59999999998</v>
          </cell>
          <cell r="U16">
            <v>256242.8</v>
          </cell>
          <cell r="V16">
            <v>269462.59999999998</v>
          </cell>
          <cell r="W16">
            <v>272629.8</v>
          </cell>
          <cell r="X16">
            <v>133.30000000000001</v>
          </cell>
          <cell r="Y16">
            <v>0</v>
          </cell>
          <cell r="Z16">
            <v>0</v>
          </cell>
          <cell r="AA16">
            <v>0</v>
          </cell>
          <cell r="AB16">
            <v>133.30000000000001</v>
          </cell>
          <cell r="AC16">
            <v>40552</v>
          </cell>
          <cell r="AD16">
            <v>108083.11915311101</v>
          </cell>
          <cell r="AE16">
            <v>77876.705009382335</v>
          </cell>
          <cell r="AF16">
            <v>74478.259533948367</v>
          </cell>
          <cell r="AG16">
            <v>70855.028064210477</v>
          </cell>
          <cell r="AH16">
            <v>108083.11915311101</v>
          </cell>
          <cell r="AI16">
            <v>44897.4</v>
          </cell>
          <cell r="AJ16">
            <v>9378.6999999999989</v>
          </cell>
          <cell r="AK16">
            <v>32882.1</v>
          </cell>
          <cell r="AL16">
            <v>32246.2</v>
          </cell>
          <cell r="AM16">
            <v>10207.9</v>
          </cell>
          <cell r="AN16">
            <v>9378.6999999999989</v>
          </cell>
          <cell r="AP16">
            <v>3973561.309939533</v>
          </cell>
          <cell r="AQ16">
            <v>3973561.309939533</v>
          </cell>
          <cell r="AR16">
            <v>98704.419153110881</v>
          </cell>
          <cell r="AS16">
            <v>0</v>
          </cell>
          <cell r="AT16">
            <v>4508095.0488488609</v>
          </cell>
          <cell r="AU16">
            <v>4508095.0488488609</v>
          </cell>
          <cell r="AV16">
            <v>98704.41915311043</v>
          </cell>
          <cell r="AW16">
            <v>0</v>
          </cell>
          <cell r="AX16">
            <v>4896388.3503267895</v>
          </cell>
          <cell r="AY16">
            <v>4667641.0000000009</v>
          </cell>
          <cell r="AZ16">
            <v>327451.76947989978</v>
          </cell>
          <cell r="BA16">
            <v>0</v>
          </cell>
          <cell r="BB16">
            <v>0</v>
          </cell>
          <cell r="BC16">
            <v>0</v>
          </cell>
          <cell r="BD16">
            <v>327451.76947989978</v>
          </cell>
          <cell r="BE16">
            <v>0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  <cell r="AR20">
            <v>0</v>
          </cell>
          <cell r="AV20">
            <v>0</v>
          </cell>
          <cell r="AZ20">
            <v>0</v>
          </cell>
          <cell r="BD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  <cell r="AR21">
            <v>0</v>
          </cell>
          <cell r="AV21">
            <v>0</v>
          </cell>
          <cell r="AZ21">
            <v>0</v>
          </cell>
          <cell r="BD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  <cell r="AR22">
            <v>0</v>
          </cell>
          <cell r="AV22">
            <v>0</v>
          </cell>
          <cell r="AZ22">
            <v>0</v>
          </cell>
          <cell r="BD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  <cell r="AR23">
            <v>0</v>
          </cell>
          <cell r="AV23">
            <v>0</v>
          </cell>
          <cell r="AZ23">
            <v>0</v>
          </cell>
          <cell r="BD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R24">
            <v>0</v>
          </cell>
          <cell r="AV24">
            <v>0</v>
          </cell>
          <cell r="AZ24">
            <v>0</v>
          </cell>
          <cell r="BD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  <cell r="AR26">
            <v>0</v>
          </cell>
          <cell r="AV26">
            <v>0</v>
          </cell>
          <cell r="AZ26">
            <v>0</v>
          </cell>
          <cell r="BD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R27">
            <v>0</v>
          </cell>
          <cell r="AV27">
            <v>0</v>
          </cell>
          <cell r="AZ27">
            <v>0</v>
          </cell>
          <cell r="BD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R28">
            <v>0</v>
          </cell>
          <cell r="AV28">
            <v>0</v>
          </cell>
          <cell r="AZ28">
            <v>0</v>
          </cell>
          <cell r="BD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R29">
            <v>0</v>
          </cell>
          <cell r="AV29">
            <v>0</v>
          </cell>
          <cell r="AZ29">
            <v>0</v>
          </cell>
          <cell r="BD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R30">
            <v>0</v>
          </cell>
          <cell r="AV30">
            <v>0</v>
          </cell>
          <cell r="AZ30">
            <v>0</v>
          </cell>
          <cell r="BD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R31">
            <v>0</v>
          </cell>
          <cell r="AV31">
            <v>0</v>
          </cell>
          <cell r="AZ31">
            <v>0</v>
          </cell>
          <cell r="BD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R34">
            <v>0</v>
          </cell>
          <cell r="AV34">
            <v>0</v>
          </cell>
          <cell r="AZ34">
            <v>0</v>
          </cell>
          <cell r="BD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R36">
            <v>0</v>
          </cell>
          <cell r="AV36">
            <v>0</v>
          </cell>
          <cell r="AZ36">
            <v>0</v>
          </cell>
          <cell r="BD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R37">
            <v>0</v>
          </cell>
          <cell r="AV37">
            <v>0</v>
          </cell>
          <cell r="AZ37">
            <v>0</v>
          </cell>
          <cell r="BD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  <cell r="AR39">
            <v>0</v>
          </cell>
          <cell r="AV39">
            <v>0</v>
          </cell>
          <cell r="AZ39">
            <v>0</v>
          </cell>
          <cell r="BD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R40">
            <v>0</v>
          </cell>
          <cell r="AV40">
            <v>0</v>
          </cell>
          <cell r="AZ40">
            <v>0</v>
          </cell>
          <cell r="BD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  <cell r="AR41">
            <v>0</v>
          </cell>
          <cell r="AV41">
            <v>0</v>
          </cell>
          <cell r="AZ41">
            <v>0</v>
          </cell>
          <cell r="BD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R43">
            <v>0</v>
          </cell>
          <cell r="AV43">
            <v>0</v>
          </cell>
          <cell r="AZ43">
            <v>0</v>
          </cell>
          <cell r="BD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  <cell r="AR44">
            <v>0</v>
          </cell>
          <cell r="AV44">
            <v>0</v>
          </cell>
          <cell r="AZ44">
            <v>0</v>
          </cell>
          <cell r="BD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R45">
            <v>0</v>
          </cell>
          <cell r="AV45">
            <v>0</v>
          </cell>
          <cell r="AZ45">
            <v>0</v>
          </cell>
          <cell r="BD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R46">
            <v>0</v>
          </cell>
          <cell r="AV46">
            <v>0</v>
          </cell>
          <cell r="AZ46">
            <v>0</v>
          </cell>
          <cell r="BD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R48">
            <v>0</v>
          </cell>
          <cell r="AV48">
            <v>0</v>
          </cell>
          <cell r="AZ48">
            <v>0</v>
          </cell>
          <cell r="BD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R49">
            <v>0</v>
          </cell>
          <cell r="AV49">
            <v>0</v>
          </cell>
          <cell r="AZ49">
            <v>0</v>
          </cell>
          <cell r="BD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R51">
            <v>0</v>
          </cell>
          <cell r="AV51">
            <v>0</v>
          </cell>
          <cell r="AZ51">
            <v>0</v>
          </cell>
          <cell r="BD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R52">
            <v>0</v>
          </cell>
          <cell r="AV52">
            <v>0</v>
          </cell>
          <cell r="AZ52">
            <v>0</v>
          </cell>
          <cell r="BD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  <cell r="AR53">
            <v>0</v>
          </cell>
          <cell r="AV53">
            <v>0</v>
          </cell>
          <cell r="AZ53">
            <v>0</v>
          </cell>
          <cell r="BD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  <cell r="AR54">
            <v>0</v>
          </cell>
          <cell r="AV54">
            <v>0</v>
          </cell>
          <cell r="AZ54">
            <v>0</v>
          </cell>
          <cell r="BD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R55">
            <v>0</v>
          </cell>
          <cell r="AV55">
            <v>0</v>
          </cell>
          <cell r="AZ55">
            <v>0</v>
          </cell>
          <cell r="BD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3286987.3910589106</v>
          </cell>
          <cell r="E56">
            <v>837692.34328938229</v>
          </cell>
          <cell r="F56">
            <v>801641.60615036602</v>
          </cell>
          <cell r="G56">
            <v>797835.52213026211</v>
          </cell>
          <cell r="H56">
            <v>849817.91948890057</v>
          </cell>
          <cell r="I56">
            <v>3216673.7</v>
          </cell>
          <cell r="J56">
            <v>785159</v>
          </cell>
          <cell r="K56">
            <v>801412.2</v>
          </cell>
          <cell r="L56">
            <v>779716.7</v>
          </cell>
          <cell r="M56">
            <v>850385.8</v>
          </cell>
          <cell r="N56">
            <v>2146160.9</v>
          </cell>
          <cell r="O56">
            <v>512981.39999999997</v>
          </cell>
          <cell r="P56">
            <v>545169.39999999991</v>
          </cell>
          <cell r="Q56">
            <v>510254.1</v>
          </cell>
          <cell r="R56">
            <v>577756</v>
          </cell>
          <cell r="S56">
            <v>1070512.7999999998</v>
          </cell>
          <cell r="T56">
            <v>272177.59999999998</v>
          </cell>
          <cell r="U56">
            <v>256242.8</v>
          </cell>
          <cell r="V56">
            <v>269462.59999999998</v>
          </cell>
          <cell r="W56">
            <v>272629.8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60797.391058911009</v>
          </cell>
          <cell r="AE56">
            <v>64847.643289382329</v>
          </cell>
          <cell r="AF56">
            <v>64317.649439748362</v>
          </cell>
          <cell r="AG56">
            <v>61447.771570010482</v>
          </cell>
          <cell r="AH56">
            <v>60797.391058911009</v>
          </cell>
          <cell r="AI56">
            <v>44657.599999999999</v>
          </cell>
          <cell r="AJ56">
            <v>8228.4</v>
          </cell>
          <cell r="AK56">
            <v>30059</v>
          </cell>
          <cell r="AL56">
            <v>29299.600000000002</v>
          </cell>
          <cell r="AM56">
            <v>8310.9</v>
          </cell>
          <cell r="AN56">
            <v>8228.4</v>
          </cell>
          <cell r="AP56">
            <v>3909345.5299395332</v>
          </cell>
          <cell r="AQ56">
            <v>3909345.5299395332</v>
          </cell>
          <cell r="AR56">
            <v>52568.991058910891</v>
          </cell>
          <cell r="AS56">
            <v>0</v>
          </cell>
          <cell r="AT56">
            <v>4441349.5688488614</v>
          </cell>
          <cell r="AU56">
            <v>4441349.5688488614</v>
          </cell>
          <cell r="AV56">
            <v>52568.991058910426</v>
          </cell>
          <cell r="AW56">
            <v>0</v>
          </cell>
          <cell r="AX56">
            <v>4850410.2219083896</v>
          </cell>
          <cell r="AY56">
            <v>4631920.8000000007</v>
          </cell>
          <cell r="AZ56">
            <v>271058.41296729975</v>
          </cell>
          <cell r="BA56">
            <v>0</v>
          </cell>
          <cell r="BB56">
            <v>0</v>
          </cell>
          <cell r="BC56">
            <v>0</v>
          </cell>
          <cell r="BD56">
            <v>271058.41296729975</v>
          </cell>
          <cell r="BE56">
            <v>0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3251976.5731129106</v>
          </cell>
          <cell r="E57">
            <v>837303.09904938226</v>
          </cell>
          <cell r="F57">
            <v>798418.65952436603</v>
          </cell>
          <cell r="G57">
            <v>766519.39475026214</v>
          </cell>
          <cell r="H57">
            <v>849735.41978890053</v>
          </cell>
          <cell r="I57">
            <v>3197895.5999999996</v>
          </cell>
          <cell r="J57">
            <v>783286.2</v>
          </cell>
          <cell r="K57">
            <v>797949</v>
          </cell>
          <cell r="L57">
            <v>766274.6</v>
          </cell>
          <cell r="M57">
            <v>850385.8</v>
          </cell>
          <cell r="N57">
            <v>2127382.7999999998</v>
          </cell>
          <cell r="O57">
            <v>511108.6</v>
          </cell>
          <cell r="P57">
            <v>541706.19999999995</v>
          </cell>
          <cell r="Q57">
            <v>496812</v>
          </cell>
          <cell r="R57">
            <v>577756</v>
          </cell>
          <cell r="S57">
            <v>1070512.7999999998</v>
          </cell>
          <cell r="T57">
            <v>272177.59999999998</v>
          </cell>
          <cell r="U57">
            <v>256242.8</v>
          </cell>
          <cell r="V57">
            <v>269462.59999999998</v>
          </cell>
          <cell r="W57">
            <v>272629.8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60797.373112911009</v>
          </cell>
          <cell r="AE57">
            <v>64838.799049382331</v>
          </cell>
          <cell r="AF57">
            <v>64317.658573748355</v>
          </cell>
          <cell r="AG57">
            <v>61447.753324010482</v>
          </cell>
          <cell r="AH57">
            <v>60797.373112911009</v>
          </cell>
          <cell r="AI57">
            <v>19526</v>
          </cell>
          <cell r="AJ57">
            <v>0</v>
          </cell>
          <cell r="AK57">
            <v>4105.5</v>
          </cell>
          <cell r="AL57">
            <v>3114.7</v>
          </cell>
          <cell r="AM57">
            <v>0</v>
          </cell>
          <cell r="AN57">
            <v>0</v>
          </cell>
          <cell r="AP57">
            <v>3869424.9081003582</v>
          </cell>
          <cell r="AQ57">
            <v>3869424.9081003582</v>
          </cell>
          <cell r="AR57">
            <v>60797.373112910893</v>
          </cell>
          <cell r="AS57">
            <v>0</v>
          </cell>
          <cell r="AT57">
            <v>4391287.5935016396</v>
          </cell>
          <cell r="AU57">
            <v>4391287.5935016396</v>
          </cell>
          <cell r="AV57">
            <v>60797.373112910427</v>
          </cell>
          <cell r="AW57">
            <v>0</v>
          </cell>
          <cell r="AX57">
            <v>4793883.9629343897</v>
          </cell>
          <cell r="AY57">
            <v>4573069.4000000004</v>
          </cell>
          <cell r="AZ57">
            <v>281611.93604729977</v>
          </cell>
          <cell r="BA57">
            <v>0</v>
          </cell>
          <cell r="BB57">
            <v>0</v>
          </cell>
          <cell r="BC57">
            <v>0</v>
          </cell>
          <cell r="BD57">
            <v>281611.93604729977</v>
          </cell>
          <cell r="BE57">
            <v>0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  <cell r="AP58">
            <v>0</v>
          </cell>
          <cell r="AR58">
            <v>0</v>
          </cell>
          <cell r="AT58">
            <v>0</v>
          </cell>
          <cell r="AV58">
            <v>0</v>
          </cell>
          <cell r="AX58">
            <v>0</v>
          </cell>
          <cell r="AZ58">
            <v>0</v>
          </cell>
          <cell r="BB58">
            <v>0</v>
          </cell>
          <cell r="BD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  <cell r="AP59">
            <v>0</v>
          </cell>
          <cell r="AR59">
            <v>0</v>
          </cell>
          <cell r="AT59">
            <v>0</v>
          </cell>
          <cell r="AV59">
            <v>0</v>
          </cell>
          <cell r="AX59">
            <v>0</v>
          </cell>
          <cell r="AZ59">
            <v>0</v>
          </cell>
          <cell r="BB59">
            <v>0</v>
          </cell>
          <cell r="BD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  <cell r="AP60">
            <v>0</v>
          </cell>
          <cell r="AR60">
            <v>0</v>
          </cell>
          <cell r="AT60">
            <v>0</v>
          </cell>
          <cell r="AV60">
            <v>0</v>
          </cell>
          <cell r="AX60">
            <v>0</v>
          </cell>
          <cell r="AZ60">
            <v>0</v>
          </cell>
          <cell r="BB60">
            <v>0</v>
          </cell>
          <cell r="BD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3251976.5731129106</v>
          </cell>
          <cell r="E61">
            <v>837303.09904938226</v>
          </cell>
          <cell r="F61">
            <v>798418.65952436603</v>
          </cell>
          <cell r="G61">
            <v>766519.39475026214</v>
          </cell>
          <cell r="H61">
            <v>849735.41978890053</v>
          </cell>
          <cell r="I61">
            <v>3197895.5999999996</v>
          </cell>
          <cell r="J61">
            <v>783286.2</v>
          </cell>
          <cell r="K61">
            <v>797949</v>
          </cell>
          <cell r="L61">
            <v>766274.6</v>
          </cell>
          <cell r="M61">
            <v>850385.8</v>
          </cell>
          <cell r="N61">
            <v>2127382.7999999998</v>
          </cell>
          <cell r="O61">
            <v>511108.6</v>
          </cell>
          <cell r="P61">
            <v>541706.19999999995</v>
          </cell>
          <cell r="Q61">
            <v>496812</v>
          </cell>
          <cell r="R61">
            <v>577756</v>
          </cell>
          <cell r="S61">
            <v>1070512.7999999998</v>
          </cell>
          <cell r="T61">
            <v>272177.59999999998</v>
          </cell>
          <cell r="U61">
            <v>256242.8</v>
          </cell>
          <cell r="V61">
            <v>269462.59999999998</v>
          </cell>
          <cell r="W61">
            <v>272629.8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60797.373112911009</v>
          </cell>
          <cell r="AE61">
            <v>64838.799049382331</v>
          </cell>
          <cell r="AF61">
            <v>64317.658573748355</v>
          </cell>
          <cell r="AG61">
            <v>61447.753324010482</v>
          </cell>
          <cell r="AH61">
            <v>60797.373112911009</v>
          </cell>
          <cell r="AI61">
            <v>19526</v>
          </cell>
          <cell r="AJ61">
            <v>0</v>
          </cell>
          <cell r="AK61">
            <v>4105.5</v>
          </cell>
          <cell r="AL61">
            <v>3114.7</v>
          </cell>
          <cell r="AM61">
            <v>0</v>
          </cell>
          <cell r="AN61">
            <v>0</v>
          </cell>
          <cell r="AP61">
            <v>3869424.9081003582</v>
          </cell>
          <cell r="AQ61">
            <v>3869424.9081003582</v>
          </cell>
          <cell r="AR61">
            <v>60797.373112910893</v>
          </cell>
          <cell r="AS61">
            <v>0</v>
          </cell>
          <cell r="AT61">
            <v>4391287.5935016396</v>
          </cell>
          <cell r="AU61">
            <v>4391287.5935016396</v>
          </cell>
          <cell r="AV61">
            <v>60797.373112910427</v>
          </cell>
          <cell r="AW61">
            <v>0</v>
          </cell>
          <cell r="AX61">
            <v>4793883.9629343897</v>
          </cell>
          <cell r="AY61">
            <v>4573069.4000000004</v>
          </cell>
          <cell r="AZ61">
            <v>281611.93604729977</v>
          </cell>
          <cell r="BA61">
            <v>0</v>
          </cell>
          <cell r="BB61">
            <v>0</v>
          </cell>
          <cell r="BC61">
            <v>0</v>
          </cell>
          <cell r="BD61">
            <v>281611.93604729977</v>
          </cell>
          <cell r="BE61">
            <v>0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0</v>
          </cell>
          <cell r="AZ62">
            <v>0</v>
          </cell>
          <cell r="BB62">
            <v>0</v>
          </cell>
          <cell r="BD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Z63">
            <v>0</v>
          </cell>
          <cell r="BB63">
            <v>0</v>
          </cell>
          <cell r="BD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  <cell r="AZ64">
            <v>0</v>
          </cell>
          <cell r="BB64">
            <v>0</v>
          </cell>
          <cell r="BD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3251976.5731129106</v>
          </cell>
          <cell r="E65">
            <v>837303.09904938226</v>
          </cell>
          <cell r="F65">
            <v>798418.65952436603</v>
          </cell>
          <cell r="G65">
            <v>766519.39475026214</v>
          </cell>
          <cell r="H65">
            <v>849735.41978890053</v>
          </cell>
          <cell r="I65">
            <v>3197895.5999999996</v>
          </cell>
          <cell r="J65">
            <v>783286.2</v>
          </cell>
          <cell r="K65">
            <v>797949</v>
          </cell>
          <cell r="L65">
            <v>766274.6</v>
          </cell>
          <cell r="M65">
            <v>850385.8</v>
          </cell>
          <cell r="N65">
            <v>2127382.7999999998</v>
          </cell>
          <cell r="O65">
            <v>511108.6</v>
          </cell>
          <cell r="P65">
            <v>541706.19999999995</v>
          </cell>
          <cell r="Q65">
            <v>496812</v>
          </cell>
          <cell r="R65">
            <v>577756</v>
          </cell>
          <cell r="S65">
            <v>1070512.7999999998</v>
          </cell>
          <cell r="T65">
            <v>272177.59999999998</v>
          </cell>
          <cell r="U65">
            <v>256242.8</v>
          </cell>
          <cell r="V65">
            <v>269462.59999999998</v>
          </cell>
          <cell r="W65">
            <v>272629.8</v>
          </cell>
          <cell r="X65">
            <v>0</v>
          </cell>
          <cell r="AC65">
            <v>26242.400000000001</v>
          </cell>
          <cell r="AD65">
            <v>60797.373112911009</v>
          </cell>
          <cell r="AE65">
            <v>64838.799049382331</v>
          </cell>
          <cell r="AF65">
            <v>64317.658573748355</v>
          </cell>
          <cell r="AG65">
            <v>61447.753324010482</v>
          </cell>
          <cell r="AH65">
            <v>60797.373112911009</v>
          </cell>
          <cell r="AI65">
            <v>19526</v>
          </cell>
          <cell r="AJ65">
            <v>0</v>
          </cell>
          <cell r="AK65">
            <v>4105.5</v>
          </cell>
          <cell r="AL65">
            <v>3114.7</v>
          </cell>
          <cell r="AP65">
            <v>3869424.9081003582</v>
          </cell>
          <cell r="AQ65">
            <v>3869424.9081003582</v>
          </cell>
          <cell r="AR65">
            <v>60797.373112910893</v>
          </cell>
          <cell r="AT65">
            <v>4391287.5935016396</v>
          </cell>
          <cell r="AU65">
            <v>4391287.5935016396</v>
          </cell>
          <cell r="AV65">
            <v>60797.373112910427</v>
          </cell>
          <cell r="AX65">
            <v>4793883.9629343897</v>
          </cell>
          <cell r="AY65">
            <v>4573069.4000000004</v>
          </cell>
          <cell r="AZ65">
            <v>281611.93604729977</v>
          </cell>
          <cell r="BB65">
            <v>0</v>
          </cell>
          <cell r="BD65">
            <v>281611.93604729977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35010.817945999996</v>
          </cell>
          <cell r="E66">
            <v>389.24423999999999</v>
          </cell>
          <cell r="F66">
            <v>3222.9466259999999</v>
          </cell>
          <cell r="G66">
            <v>31316.127379999998</v>
          </cell>
          <cell r="H66">
            <v>82.499700000000004</v>
          </cell>
          <cell r="I66">
            <v>18778.099999999999</v>
          </cell>
          <cell r="J66">
            <v>1872.8</v>
          </cell>
          <cell r="K66">
            <v>3463.2</v>
          </cell>
          <cell r="L66">
            <v>13442.1</v>
          </cell>
          <cell r="M66">
            <v>0</v>
          </cell>
          <cell r="N66">
            <v>18778.099999999999</v>
          </cell>
          <cell r="O66">
            <v>1872.8</v>
          </cell>
          <cell r="P66">
            <v>3463.2</v>
          </cell>
          <cell r="Q66">
            <v>13442.1</v>
          </cell>
          <cell r="S66">
            <v>0</v>
          </cell>
          <cell r="X66">
            <v>0</v>
          </cell>
          <cell r="AC66">
            <v>670.5</v>
          </cell>
          <cell r="AD66">
            <v>1.7945999999639639E-2</v>
          </cell>
          <cell r="AE66">
            <v>8.8442400000014914</v>
          </cell>
          <cell r="AF66">
            <v>-9.1339999962656293E-3</v>
          </cell>
          <cell r="AG66">
            <v>1.8245999999635387E-2</v>
          </cell>
          <cell r="AH66">
            <v>1.7945999999639639E-2</v>
          </cell>
          <cell r="AI66">
            <v>25131.599999999999</v>
          </cell>
          <cell r="AJ66">
            <v>8228.4</v>
          </cell>
          <cell r="AK66">
            <v>25953.5</v>
          </cell>
          <cell r="AL66">
            <v>26184.9</v>
          </cell>
          <cell r="AM66">
            <v>8310.9</v>
          </cell>
          <cell r="AN66">
            <v>8228.4</v>
          </cell>
          <cell r="AP66">
            <v>39920.62183917503</v>
          </cell>
          <cell r="AQ66">
            <v>39920.62183917503</v>
          </cell>
          <cell r="AR66">
            <v>-8228.3820539999997</v>
          </cell>
          <cell r="AT66">
            <v>50061.975347221422</v>
          </cell>
          <cell r="AU66">
            <v>50061.975347221422</v>
          </cell>
          <cell r="AV66">
            <v>-8228.3820540000015</v>
          </cell>
          <cell r="AX66">
            <v>56526.258974000004</v>
          </cell>
          <cell r="AY66">
            <v>58851.4</v>
          </cell>
          <cell r="AZ66">
            <v>-10553.523079999999</v>
          </cell>
          <cell r="BB66">
            <v>0</v>
          </cell>
          <cell r="BD66">
            <v>-10553.523079999999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P67">
            <v>0</v>
          </cell>
          <cell r="AR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  <cell r="AZ67">
            <v>0</v>
          </cell>
          <cell r="BB67">
            <v>0</v>
          </cell>
          <cell r="BD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3291623.9202307109</v>
          </cell>
          <cell r="E68">
            <v>848275.04938938224</v>
          </cell>
          <cell r="F68">
            <v>807081.92688436608</v>
          </cell>
          <cell r="G68">
            <v>775559.57302566222</v>
          </cell>
          <cell r="H68">
            <v>860707.37093130033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3298340.2202307112</v>
          </cell>
          <cell r="AE68">
            <v>854991.34938938229</v>
          </cell>
          <cell r="AF68">
            <v>1662073.2762737484</v>
          </cell>
          <cell r="AG68">
            <v>2437632.8492994104</v>
          </cell>
          <cell r="AH68">
            <v>3298340.2202307112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3869424.9081003582</v>
          </cell>
          <cell r="AQ68">
            <v>3869424.9081003582</v>
          </cell>
          <cell r="AR68">
            <v>3298340.2202307107</v>
          </cell>
          <cell r="AS68">
            <v>0</v>
          </cell>
          <cell r="AT68">
            <v>4391287.5935016386</v>
          </cell>
          <cell r="AU68">
            <v>4391287.5935016386</v>
          </cell>
          <cell r="AV68">
            <v>3298340.2202307107</v>
          </cell>
          <cell r="AW68">
            <v>0</v>
          </cell>
          <cell r="AX68">
            <v>4793883.9629343897</v>
          </cell>
          <cell r="AY68">
            <v>4572401.5</v>
          </cell>
          <cell r="AZ68">
            <v>3519822.6831651013</v>
          </cell>
          <cell r="BA68">
            <v>0</v>
          </cell>
          <cell r="BB68">
            <v>0</v>
          </cell>
          <cell r="BC68">
            <v>0</v>
          </cell>
          <cell r="BD68">
            <v>3519822.6831651013</v>
          </cell>
          <cell r="BE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1392115.5418785154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357336.22958123678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1399642.2418785153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1399642.2418785153</v>
          </cell>
          <cell r="AI69">
            <v>10366</v>
          </cell>
          <cell r="AJ69">
            <v>0</v>
          </cell>
          <cell r="AP69">
            <v>807272.25668915815</v>
          </cell>
          <cell r="AQ69">
            <v>807272.25668915815</v>
          </cell>
          <cell r="AR69">
            <v>1399642.2418785151</v>
          </cell>
          <cell r="AT69">
            <v>897020.08437763969</v>
          </cell>
          <cell r="AU69">
            <v>897020.08437763969</v>
          </cell>
          <cell r="AV69">
            <v>1399642.2418785153</v>
          </cell>
          <cell r="AX69">
            <v>975191.26061839075</v>
          </cell>
          <cell r="AY69">
            <v>1032471.3</v>
          </cell>
          <cell r="AZ69">
            <v>1342362.202496906</v>
          </cell>
          <cell r="BB69">
            <v>0</v>
          </cell>
          <cell r="BD69">
            <v>1342362.202496906</v>
          </cell>
        </row>
        <row r="70">
          <cell r="B70" t="str">
            <v>4а.1.2.</v>
          </cell>
          <cell r="C70" t="str">
            <v>СН 1 (35 кВ)</v>
          </cell>
          <cell r="D70">
            <v>140515.18568099535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35155.092438464832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144019.08568099537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144019.08568099537</v>
          </cell>
          <cell r="AI70">
            <v>820</v>
          </cell>
          <cell r="AJ70">
            <v>0</v>
          </cell>
          <cell r="AP70">
            <v>571696.42999999993</v>
          </cell>
          <cell r="AQ70">
            <v>571696.42999999993</v>
          </cell>
          <cell r="AR70">
            <v>144019.08568099537</v>
          </cell>
          <cell r="AT70">
            <v>592205.84810399998</v>
          </cell>
          <cell r="AU70">
            <v>592205.84810399998</v>
          </cell>
          <cell r="AV70">
            <v>144019.08568099537</v>
          </cell>
          <cell r="AX70">
            <v>640133.76834479999</v>
          </cell>
          <cell r="AY70">
            <v>685436.5</v>
          </cell>
          <cell r="AZ70">
            <v>98716.354025795357</v>
          </cell>
          <cell r="BB70">
            <v>0</v>
          </cell>
          <cell r="BD70">
            <v>98716.354025795357</v>
          </cell>
        </row>
        <row r="71">
          <cell r="B71" t="str">
            <v>4а.1.3.</v>
          </cell>
          <cell r="C71" t="str">
            <v>СН 2 (20-1 кВ)</v>
          </cell>
          <cell r="D71">
            <v>962548.99352529936</v>
          </cell>
          <cell r="E71">
            <v>244801.64046842395</v>
          </cell>
          <cell r="F71">
            <v>236528.37436763151</v>
          </cell>
          <cell r="G71">
            <v>236286.30155849431</v>
          </cell>
          <cell r="H71">
            <v>244932.67713074959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961269.69352529931</v>
          </cell>
          <cell r="AE71">
            <v>243522.34046842396</v>
          </cell>
          <cell r="AF71">
            <v>480050.71483605547</v>
          </cell>
          <cell r="AG71">
            <v>716337.01639454975</v>
          </cell>
          <cell r="AH71">
            <v>961269.69352529931</v>
          </cell>
          <cell r="AI71">
            <v>5305</v>
          </cell>
          <cell r="AJ71">
            <v>0</v>
          </cell>
          <cell r="AP71">
            <v>934625.31299999997</v>
          </cell>
          <cell r="AQ71">
            <v>934625.31299999997</v>
          </cell>
          <cell r="AR71">
            <v>961269.69352529931</v>
          </cell>
          <cell r="AT71">
            <v>1034113.16502</v>
          </cell>
          <cell r="AU71">
            <v>1034113.16502</v>
          </cell>
          <cell r="AV71">
            <v>961269.6935252992</v>
          </cell>
          <cell r="AX71">
            <v>1121995.0169695998</v>
          </cell>
          <cell r="AY71">
            <v>1064037.3999999999</v>
          </cell>
          <cell r="AZ71">
            <v>1019227.3104948991</v>
          </cell>
          <cell r="BB71">
            <v>0</v>
          </cell>
          <cell r="BD71">
            <v>1019227.3104948991</v>
          </cell>
        </row>
        <row r="72">
          <cell r="B72" t="str">
            <v>4а.1.4.</v>
          </cell>
          <cell r="C72" t="str">
            <v>НН (0,4 кВ и ниже)</v>
          </cell>
          <cell r="D72">
            <v>796444.19914590102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223283.37178084924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793409.19914590102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793409.19914590102</v>
          </cell>
          <cell r="AI72">
            <v>3035</v>
          </cell>
          <cell r="AJ72">
            <v>0</v>
          </cell>
          <cell r="AP72">
            <v>1555830.9084112002</v>
          </cell>
          <cell r="AQ72">
            <v>1555830.9084112002</v>
          </cell>
          <cell r="AR72">
            <v>793409.19914590102</v>
          </cell>
          <cell r="AT72">
            <v>1867948.4959999998</v>
          </cell>
          <cell r="AU72">
            <v>1867948.4959999998</v>
          </cell>
          <cell r="AV72">
            <v>793409.19914590102</v>
          </cell>
          <cell r="AX72">
            <v>2056563.9170015997</v>
          </cell>
          <cell r="AY72">
            <v>1790456.3</v>
          </cell>
          <cell r="AZ72">
            <v>1059516.8161475004</v>
          </cell>
          <cell r="BB72">
            <v>0</v>
          </cell>
          <cell r="BD72">
            <v>1059516.8161475004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10353.191319999998</v>
          </cell>
          <cell r="E73">
            <v>3409.9433800000002</v>
          </cell>
          <cell r="F73">
            <v>1149.0703399999998</v>
          </cell>
          <cell r="G73">
            <v>3958.2273999999998</v>
          </cell>
          <cell r="H73">
            <v>1835.9502</v>
          </cell>
          <cell r="I73">
            <v>19043.400000000001</v>
          </cell>
          <cell r="J73">
            <v>7931.4</v>
          </cell>
          <cell r="K73">
            <v>3612.6000000000004</v>
          </cell>
          <cell r="L73">
            <v>2123.1999999999998</v>
          </cell>
          <cell r="M73">
            <v>5376.2</v>
          </cell>
          <cell r="N73">
            <v>19043.400000000001</v>
          </cell>
          <cell r="O73">
            <v>7931.4</v>
          </cell>
          <cell r="P73">
            <v>3612.6000000000004</v>
          </cell>
          <cell r="Q73">
            <v>2123.1999999999998</v>
          </cell>
          <cell r="R73">
            <v>5376.2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4389.6913199999981</v>
          </cell>
          <cell r="AE73">
            <v>10231.243380000002</v>
          </cell>
          <cell r="AF73">
            <v>7891.2137199999988</v>
          </cell>
          <cell r="AG73">
            <v>8410.2411199999988</v>
          </cell>
          <cell r="AH73">
            <v>4389.6913199999981</v>
          </cell>
          <cell r="AI73">
            <v>177.9</v>
          </cell>
          <cell r="AJ73">
            <v>1133.8</v>
          </cell>
          <cell r="AK73">
            <v>2806.6</v>
          </cell>
          <cell r="AL73">
            <v>2930.1</v>
          </cell>
          <cell r="AM73">
            <v>1614.1</v>
          </cell>
          <cell r="AN73">
            <v>1133.8</v>
          </cell>
          <cell r="AP73">
            <v>17184.34</v>
          </cell>
          <cell r="AQ73">
            <v>17184.34</v>
          </cell>
          <cell r="AR73">
            <v>3255.8913199999993</v>
          </cell>
          <cell r="AS73">
            <v>0</v>
          </cell>
          <cell r="AT73">
            <v>17722.419999999998</v>
          </cell>
          <cell r="AU73">
            <v>17722.419999999998</v>
          </cell>
          <cell r="AV73">
            <v>3255.8913200000002</v>
          </cell>
          <cell r="AW73">
            <v>0</v>
          </cell>
          <cell r="AX73">
            <v>7715.6423999999997</v>
          </cell>
          <cell r="AY73">
            <v>7763.5</v>
          </cell>
          <cell r="AZ73">
            <v>3208.0337199999999</v>
          </cell>
          <cell r="BA73">
            <v>0</v>
          </cell>
          <cell r="BB73">
            <v>0</v>
          </cell>
          <cell r="BC73">
            <v>0</v>
          </cell>
          <cell r="BD73">
            <v>3208.0337199999999</v>
          </cell>
          <cell r="BE73">
            <v>0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  <cell r="AR74">
            <v>0</v>
          </cell>
          <cell r="AV74">
            <v>0</v>
          </cell>
          <cell r="AZ74">
            <v>0</v>
          </cell>
          <cell r="BD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  <cell r="AR75">
            <v>0</v>
          </cell>
          <cell r="AV75">
            <v>0</v>
          </cell>
          <cell r="AZ75">
            <v>0</v>
          </cell>
          <cell r="BD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2567.7044800000003</v>
          </cell>
          <cell r="E76">
            <v>599</v>
          </cell>
          <cell r="F76">
            <v>959.99328000000003</v>
          </cell>
          <cell r="G76">
            <v>528.3803999999999</v>
          </cell>
          <cell r="H76">
            <v>480.33079999999995</v>
          </cell>
          <cell r="I76">
            <v>2065</v>
          </cell>
          <cell r="J76">
            <v>247.9</v>
          </cell>
          <cell r="K76">
            <v>523.9</v>
          </cell>
          <cell r="L76">
            <v>0</v>
          </cell>
          <cell r="M76">
            <v>1293.2</v>
          </cell>
          <cell r="N76">
            <v>2065</v>
          </cell>
          <cell r="O76">
            <v>247.9</v>
          </cell>
          <cell r="P76">
            <v>523.9</v>
          </cell>
          <cell r="R76">
            <v>1293.2</v>
          </cell>
          <cell r="S76">
            <v>0</v>
          </cell>
          <cell r="X76">
            <v>0</v>
          </cell>
          <cell r="AC76">
            <v>33.299999999999997</v>
          </cell>
          <cell r="AD76">
            <v>425.10447999999951</v>
          </cell>
          <cell r="AE76">
            <v>377.7</v>
          </cell>
          <cell r="AF76">
            <v>902.49327999999991</v>
          </cell>
          <cell r="AG76">
            <v>1237.9736799999996</v>
          </cell>
          <cell r="AH76">
            <v>425.10447999999951</v>
          </cell>
          <cell r="AI76">
            <v>110.9</v>
          </cell>
          <cell r="AJ76">
            <v>0</v>
          </cell>
          <cell r="AK76">
            <v>104.2</v>
          </cell>
          <cell r="AL76">
            <v>192.9</v>
          </cell>
          <cell r="AR76">
            <v>425.10447999999951</v>
          </cell>
          <cell r="AV76">
            <v>425.10447999999951</v>
          </cell>
          <cell r="AX76">
            <v>5838.6399999999994</v>
          </cell>
          <cell r="AY76">
            <v>5838.6</v>
          </cell>
          <cell r="AZ76">
            <v>425.14447999999902</v>
          </cell>
          <cell r="BB76">
            <v>0</v>
          </cell>
          <cell r="BD76">
            <v>425.14447999999902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7785.4868399999996</v>
          </cell>
          <cell r="E77">
            <v>2810.9433800000002</v>
          </cell>
          <cell r="F77">
            <v>189.07705999999985</v>
          </cell>
          <cell r="G77">
            <v>3429.8469999999998</v>
          </cell>
          <cell r="H77">
            <v>1355.6194</v>
          </cell>
          <cell r="I77">
            <v>16978.400000000001</v>
          </cell>
          <cell r="J77">
            <v>7683.5</v>
          </cell>
          <cell r="K77">
            <v>3088.7000000000003</v>
          </cell>
          <cell r="L77">
            <v>2123.1999999999998</v>
          </cell>
          <cell r="M77">
            <v>4083</v>
          </cell>
          <cell r="N77">
            <v>16978.400000000001</v>
          </cell>
          <cell r="O77">
            <v>7683.5</v>
          </cell>
          <cell r="P77">
            <v>3088.7000000000003</v>
          </cell>
          <cell r="Q77">
            <v>2123.1999999999998</v>
          </cell>
          <cell r="R77">
            <v>4083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3964.586839999999</v>
          </cell>
          <cell r="AE77">
            <v>9853.543380000001</v>
          </cell>
          <cell r="AF77">
            <v>6988.7204399999991</v>
          </cell>
          <cell r="AG77">
            <v>7172.2674399999987</v>
          </cell>
          <cell r="AH77">
            <v>3964.586839999999</v>
          </cell>
          <cell r="AI77">
            <v>67</v>
          </cell>
          <cell r="AJ77">
            <v>1133.8</v>
          </cell>
          <cell r="AK77">
            <v>2702.4</v>
          </cell>
          <cell r="AL77">
            <v>2737.2</v>
          </cell>
          <cell r="AM77">
            <v>1614.1</v>
          </cell>
          <cell r="AN77">
            <v>1133.8</v>
          </cell>
          <cell r="AP77">
            <v>17184.34</v>
          </cell>
          <cell r="AQ77">
            <v>17184.34</v>
          </cell>
          <cell r="AR77">
            <v>2830.7868399999998</v>
          </cell>
          <cell r="AS77">
            <v>0</v>
          </cell>
          <cell r="AT77">
            <v>17722.419999999998</v>
          </cell>
          <cell r="AU77">
            <v>17722.419999999998</v>
          </cell>
          <cell r="AV77">
            <v>2830.7868400000007</v>
          </cell>
          <cell r="AW77">
            <v>0</v>
          </cell>
          <cell r="AX77">
            <v>1877.0024000000001</v>
          </cell>
          <cell r="AY77">
            <v>1924.9</v>
          </cell>
          <cell r="AZ77">
            <v>2782.8892400000009</v>
          </cell>
          <cell r="BA77">
            <v>0</v>
          </cell>
          <cell r="BB77">
            <v>0</v>
          </cell>
          <cell r="BC77">
            <v>0</v>
          </cell>
          <cell r="BD77">
            <v>2782.8892400000009</v>
          </cell>
          <cell r="BE77">
            <v>0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  <cell r="AP79">
            <v>0</v>
          </cell>
          <cell r="AR79">
            <v>0</v>
          </cell>
          <cell r="AT79">
            <v>0</v>
          </cell>
          <cell r="AV79">
            <v>0</v>
          </cell>
          <cell r="AX79">
            <v>0</v>
          </cell>
          <cell r="AZ79">
            <v>0</v>
          </cell>
          <cell r="BB79">
            <v>0</v>
          </cell>
          <cell r="BD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  <cell r="AP80">
            <v>0</v>
          </cell>
          <cell r="AR80">
            <v>0</v>
          </cell>
          <cell r="AT80">
            <v>0</v>
          </cell>
          <cell r="AV80">
            <v>0</v>
          </cell>
          <cell r="AX80">
            <v>0</v>
          </cell>
          <cell r="AZ80">
            <v>0</v>
          </cell>
          <cell r="BB80">
            <v>0</v>
          </cell>
          <cell r="BD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  <cell r="AP81">
            <v>0</v>
          </cell>
          <cell r="AR81">
            <v>0</v>
          </cell>
          <cell r="AT81">
            <v>0</v>
          </cell>
          <cell r="AV81">
            <v>0</v>
          </cell>
          <cell r="AX81">
            <v>0</v>
          </cell>
          <cell r="AZ81">
            <v>0</v>
          </cell>
          <cell r="BB81">
            <v>0</v>
          </cell>
          <cell r="BD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68279.436774200003</v>
          </cell>
          <cell r="E83">
            <v>7807.9183399999993</v>
          </cell>
          <cell r="F83">
            <v>8752.3780341999991</v>
          </cell>
          <cell r="G83">
            <v>4946.6189999999997</v>
          </cell>
          <cell r="H83">
            <v>46772.521399999998</v>
          </cell>
          <cell r="I83">
            <v>26719.8</v>
          </cell>
          <cell r="J83">
            <v>6479.8</v>
          </cell>
          <cell r="K83">
            <v>9280.7999999999993</v>
          </cell>
          <cell r="L83">
            <v>6485.4</v>
          </cell>
          <cell r="M83">
            <v>4473.8</v>
          </cell>
          <cell r="N83">
            <v>26719.8</v>
          </cell>
          <cell r="O83">
            <v>6479.8</v>
          </cell>
          <cell r="P83">
            <v>9280.7999999999993</v>
          </cell>
          <cell r="Q83">
            <v>6485.4</v>
          </cell>
          <cell r="R83">
            <v>4473.8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133.30000000000001</v>
          </cell>
          <cell r="Y83">
            <v>0</v>
          </cell>
          <cell r="Z83">
            <v>0</v>
          </cell>
          <cell r="AA83">
            <v>0</v>
          </cell>
          <cell r="AB83">
            <v>133.30000000000001</v>
          </cell>
          <cell r="AC83">
            <v>1515.1000000000001</v>
          </cell>
          <cell r="AD83">
            <v>42896.036774199994</v>
          </cell>
          <cell r="AE83">
            <v>2797.8183399999994</v>
          </cell>
          <cell r="AF83">
            <v>2269.3963741999987</v>
          </cell>
          <cell r="AG83">
            <v>997.01537419999863</v>
          </cell>
          <cell r="AH83">
            <v>42896.036774199994</v>
          </cell>
          <cell r="AI83">
            <v>61.9</v>
          </cell>
          <cell r="AJ83">
            <v>16.5</v>
          </cell>
          <cell r="AK83">
            <v>16.5</v>
          </cell>
          <cell r="AL83">
            <v>16.5</v>
          </cell>
          <cell r="AM83">
            <v>282.89999999999998</v>
          </cell>
          <cell r="AN83">
            <v>16.5</v>
          </cell>
          <cell r="AP83">
            <v>47031.44</v>
          </cell>
          <cell r="AQ83">
            <v>47031.44</v>
          </cell>
          <cell r="AR83">
            <v>42879.536774199994</v>
          </cell>
          <cell r="AS83">
            <v>0</v>
          </cell>
          <cell r="AT83">
            <v>49023.06</v>
          </cell>
          <cell r="AU83">
            <v>49023.06</v>
          </cell>
          <cell r="AV83">
            <v>42879.536774200002</v>
          </cell>
          <cell r="AW83">
            <v>0</v>
          </cell>
          <cell r="AX83">
            <v>38262.486018399999</v>
          </cell>
          <cell r="AY83">
            <v>27956.7</v>
          </cell>
          <cell r="AZ83">
            <v>53185.322792600004</v>
          </cell>
          <cell r="BA83">
            <v>0</v>
          </cell>
          <cell r="BB83">
            <v>0</v>
          </cell>
          <cell r="BC83">
            <v>0</v>
          </cell>
          <cell r="BD83">
            <v>53185.322792600004</v>
          </cell>
          <cell r="BE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R85">
            <v>0</v>
          </cell>
          <cell r="AV85">
            <v>0</v>
          </cell>
          <cell r="AZ85">
            <v>0</v>
          </cell>
          <cell r="BD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0</v>
          </cell>
          <cell r="AZ86">
            <v>0</v>
          </cell>
          <cell r="BB86">
            <v>0</v>
          </cell>
          <cell r="BD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0</v>
          </cell>
          <cell r="AZ87">
            <v>0</v>
          </cell>
          <cell r="BB87">
            <v>0</v>
          </cell>
          <cell r="BD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531</v>
          </cell>
          <cell r="E88">
            <v>467.6</v>
          </cell>
          <cell r="F88">
            <v>63.4</v>
          </cell>
          <cell r="G88">
            <v>0</v>
          </cell>
          <cell r="H88">
            <v>0</v>
          </cell>
          <cell r="I88">
            <v>507.3</v>
          </cell>
          <cell r="J88">
            <v>467.6</v>
          </cell>
          <cell r="K88">
            <v>39.700000000000003</v>
          </cell>
          <cell r="L88">
            <v>0</v>
          </cell>
          <cell r="M88">
            <v>0</v>
          </cell>
          <cell r="N88">
            <v>507.3</v>
          </cell>
          <cell r="O88">
            <v>467.6</v>
          </cell>
          <cell r="P88">
            <v>39.700000000000003</v>
          </cell>
          <cell r="S88">
            <v>0</v>
          </cell>
          <cell r="X88">
            <v>0</v>
          </cell>
          <cell r="AC88">
            <v>7.7</v>
          </cell>
          <cell r="AD88">
            <v>31.399999999999991</v>
          </cell>
          <cell r="AE88">
            <v>7.6999999999999886</v>
          </cell>
          <cell r="AF88">
            <v>31.399999999999991</v>
          </cell>
          <cell r="AG88">
            <v>31.399999999999991</v>
          </cell>
          <cell r="AH88">
            <v>31.399999999999991</v>
          </cell>
          <cell r="AJ88">
            <v>0</v>
          </cell>
          <cell r="AP88">
            <v>0</v>
          </cell>
          <cell r="AQ88">
            <v>0</v>
          </cell>
          <cell r="AR88">
            <v>31.399999999999991</v>
          </cell>
          <cell r="AT88">
            <v>0</v>
          </cell>
          <cell r="AU88">
            <v>0</v>
          </cell>
          <cell r="AV88">
            <v>31.399999999999991</v>
          </cell>
          <cell r="AX88">
            <v>0</v>
          </cell>
          <cell r="AZ88">
            <v>31.399999999999991</v>
          </cell>
          <cell r="BB88">
            <v>0</v>
          </cell>
          <cell r="BD88">
            <v>31.399999999999991</v>
          </cell>
        </row>
        <row r="89">
          <cell r="B89" t="str">
            <v>7.4</v>
          </cell>
          <cell r="C89" t="str">
            <v>От аренды</v>
          </cell>
          <cell r="D89">
            <v>21337.765053199997</v>
          </cell>
          <cell r="E89">
            <v>6037.3437399999993</v>
          </cell>
          <cell r="F89">
            <v>5613.6243132</v>
          </cell>
          <cell r="G89">
            <v>4946.6189999999997</v>
          </cell>
          <cell r="H89">
            <v>4740.1779999999999</v>
          </cell>
          <cell r="I89">
            <v>22712.2</v>
          </cell>
          <cell r="J89">
            <v>5148.1000000000004</v>
          </cell>
          <cell r="K89">
            <v>7043.6</v>
          </cell>
          <cell r="L89">
            <v>6046.7</v>
          </cell>
          <cell r="M89">
            <v>4473.8</v>
          </cell>
          <cell r="N89">
            <v>22712.2</v>
          </cell>
          <cell r="O89">
            <v>5148.1000000000004</v>
          </cell>
          <cell r="P89">
            <v>7043.6</v>
          </cell>
          <cell r="Q89">
            <v>6046.7</v>
          </cell>
          <cell r="R89">
            <v>4473.8</v>
          </cell>
          <cell r="S89">
            <v>0</v>
          </cell>
          <cell r="X89">
            <v>0</v>
          </cell>
          <cell r="AC89">
            <v>1374.4</v>
          </cell>
          <cell r="AD89">
            <v>-3.4946800001648626E-2</v>
          </cell>
          <cell r="AE89">
            <v>2263.6437399999995</v>
          </cell>
          <cell r="AF89">
            <v>833.66805319999912</v>
          </cell>
          <cell r="AG89">
            <v>-1.2946800001031988E-2</v>
          </cell>
          <cell r="AH89">
            <v>-3.4946800001648626E-2</v>
          </cell>
          <cell r="AJ89">
            <v>0</v>
          </cell>
          <cell r="AM89">
            <v>266.39999999999998</v>
          </cell>
          <cell r="AP89">
            <v>24671.439999999999</v>
          </cell>
          <cell r="AQ89">
            <v>24671.439999999999</v>
          </cell>
          <cell r="AR89">
            <v>-3.494680000221706E-2</v>
          </cell>
          <cell r="AT89">
            <v>26275.059999999998</v>
          </cell>
          <cell r="AU89">
            <v>26275.06</v>
          </cell>
          <cell r="AV89">
            <v>-3.4946800005855039E-2</v>
          </cell>
          <cell r="AX89">
            <v>27956.663839999997</v>
          </cell>
          <cell r="AY89">
            <v>27956.7</v>
          </cell>
          <cell r="AZ89">
            <v>-7.1106800009147264E-2</v>
          </cell>
          <cell r="BB89">
            <v>0</v>
          </cell>
          <cell r="BD89">
            <v>-7.1106800009147264E-2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0</v>
          </cell>
          <cell r="AU91">
            <v>0</v>
          </cell>
          <cell r="AV91">
            <v>0</v>
          </cell>
          <cell r="AX91">
            <v>0</v>
          </cell>
          <cell r="AZ91">
            <v>0</v>
          </cell>
          <cell r="BB91">
            <v>0</v>
          </cell>
          <cell r="BD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0</v>
          </cell>
          <cell r="AU92">
            <v>0</v>
          </cell>
          <cell r="AV92">
            <v>0</v>
          </cell>
          <cell r="AX92">
            <v>0</v>
          </cell>
          <cell r="AZ92">
            <v>0</v>
          </cell>
          <cell r="BB92">
            <v>0</v>
          </cell>
          <cell r="BD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627.62729999999999</v>
          </cell>
          <cell r="E93">
            <v>452.4</v>
          </cell>
          <cell r="F93">
            <v>175.22729999999999</v>
          </cell>
          <cell r="G93">
            <v>0</v>
          </cell>
          <cell r="H93">
            <v>0</v>
          </cell>
          <cell r="I93">
            <v>627.59999999999991</v>
          </cell>
          <cell r="J93">
            <v>452.4</v>
          </cell>
          <cell r="K93">
            <v>175.2</v>
          </cell>
          <cell r="L93">
            <v>0</v>
          </cell>
          <cell r="M93">
            <v>0</v>
          </cell>
          <cell r="N93">
            <v>627.59999999999991</v>
          </cell>
          <cell r="O93">
            <v>452.4</v>
          </cell>
          <cell r="P93">
            <v>175.2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  <cell r="AP93">
            <v>0</v>
          </cell>
          <cell r="AQ93">
            <v>0</v>
          </cell>
          <cell r="AR93">
            <v>2.7299999999996771E-2</v>
          </cell>
          <cell r="AT93">
            <v>0</v>
          </cell>
          <cell r="AU93">
            <v>0</v>
          </cell>
          <cell r="AV93">
            <v>2.7299999999996771E-2</v>
          </cell>
          <cell r="AX93">
            <v>0</v>
          </cell>
          <cell r="AZ93">
            <v>2.7299999999996771E-2</v>
          </cell>
          <cell r="BB93">
            <v>0</v>
          </cell>
          <cell r="BD93">
            <v>2.7299999999996771E-2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0</v>
          </cell>
          <cell r="AZ94">
            <v>0</v>
          </cell>
          <cell r="BB94">
            <v>0</v>
          </cell>
          <cell r="BD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1235.5</v>
          </cell>
          <cell r="E95">
            <v>4.7</v>
          </cell>
          <cell r="F95">
            <v>1230.8</v>
          </cell>
          <cell r="I95">
            <v>1235.5</v>
          </cell>
          <cell r="J95">
            <v>4.7</v>
          </cell>
          <cell r="K95">
            <v>1230.8</v>
          </cell>
          <cell r="L95">
            <v>0</v>
          </cell>
          <cell r="M95">
            <v>0</v>
          </cell>
          <cell r="N95">
            <v>1235.5</v>
          </cell>
          <cell r="O95">
            <v>4.7</v>
          </cell>
          <cell r="P95">
            <v>1230.8</v>
          </cell>
          <cell r="S95">
            <v>0</v>
          </cell>
          <cell r="X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J95">
            <v>0</v>
          </cell>
          <cell r="AR95">
            <v>0</v>
          </cell>
          <cell r="AV95">
            <v>0</v>
          </cell>
          <cell r="AZ95">
            <v>0</v>
          </cell>
          <cell r="BD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  <cell r="AU96">
            <v>0</v>
          </cell>
          <cell r="AV96">
            <v>0</v>
          </cell>
          <cell r="AX96">
            <v>0</v>
          </cell>
          <cell r="AZ96">
            <v>0</v>
          </cell>
          <cell r="BB96">
            <v>0</v>
          </cell>
          <cell r="BD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44547.544420999999</v>
          </cell>
          <cell r="E97">
            <v>845.87459999999987</v>
          </cell>
          <cell r="F97">
            <v>1669.3264209999998</v>
          </cell>
          <cell r="G97">
            <v>0</v>
          </cell>
          <cell r="H97">
            <v>42032.343399999998</v>
          </cell>
          <cell r="I97">
            <v>1637.2</v>
          </cell>
          <cell r="J97">
            <v>407</v>
          </cell>
          <cell r="K97">
            <v>791.5</v>
          </cell>
          <cell r="L97">
            <v>438.7</v>
          </cell>
          <cell r="M97">
            <v>0</v>
          </cell>
          <cell r="N97">
            <v>1637.2</v>
          </cell>
          <cell r="O97">
            <v>407</v>
          </cell>
          <cell r="P97">
            <v>791.5</v>
          </cell>
          <cell r="Q97">
            <v>438.7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133.30000000000001</v>
          </cell>
          <cell r="Y97">
            <v>0</v>
          </cell>
          <cell r="Z97">
            <v>0</v>
          </cell>
          <cell r="AA97">
            <v>0</v>
          </cell>
          <cell r="AB97">
            <v>133.30000000000001</v>
          </cell>
          <cell r="AC97">
            <v>133</v>
          </cell>
          <cell r="AD97">
            <v>42864.644420999997</v>
          </cell>
          <cell r="AE97">
            <v>526.4745999999999</v>
          </cell>
          <cell r="AF97">
            <v>1404.3010209999998</v>
          </cell>
          <cell r="AG97">
            <v>965.60102099999972</v>
          </cell>
          <cell r="AH97">
            <v>42864.644420999997</v>
          </cell>
          <cell r="AI97">
            <v>61.9</v>
          </cell>
          <cell r="AJ97">
            <v>16.5</v>
          </cell>
          <cell r="AK97">
            <v>16.5</v>
          </cell>
          <cell r="AL97">
            <v>16.5</v>
          </cell>
          <cell r="AM97">
            <v>16.5</v>
          </cell>
          <cell r="AN97">
            <v>16.5</v>
          </cell>
          <cell r="AP97">
            <v>22360</v>
          </cell>
          <cell r="AQ97">
            <v>22360</v>
          </cell>
          <cell r="AR97">
            <v>42848.144420999997</v>
          </cell>
          <cell r="AT97">
            <v>22748</v>
          </cell>
          <cell r="AU97">
            <v>22748</v>
          </cell>
          <cell r="AV97">
            <v>42848.144421000005</v>
          </cell>
          <cell r="AX97">
            <v>10305.822178400002</v>
          </cell>
          <cell r="AZ97">
            <v>53153.96659940001</v>
          </cell>
          <cell r="BB97">
            <v>0</v>
          </cell>
          <cell r="BD97">
            <v>53153.96659940001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  <cell r="AR98">
            <v>0</v>
          </cell>
          <cell r="AV98">
            <v>0</v>
          </cell>
          <cell r="AZ98">
            <v>0</v>
          </cell>
          <cell r="BD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3365620.0191531111</v>
          </cell>
          <cell r="E99">
            <v>848910.20500938222</v>
          </cell>
          <cell r="F99">
            <v>811543.05452456605</v>
          </cell>
          <cell r="G99">
            <v>806740.36853026203</v>
          </cell>
          <cell r="H99">
            <v>898426.39108890051</v>
          </cell>
          <cell r="I99">
            <v>3262436.9000000004</v>
          </cell>
          <cell r="J99">
            <v>799570.20000000007</v>
          </cell>
          <cell r="K99">
            <v>814305.6</v>
          </cell>
          <cell r="L99">
            <v>788325.29999999993</v>
          </cell>
          <cell r="M99">
            <v>860235.8</v>
          </cell>
          <cell r="N99">
            <v>2191924.0999999996</v>
          </cell>
          <cell r="O99">
            <v>527392.6</v>
          </cell>
          <cell r="P99">
            <v>558062.79999999993</v>
          </cell>
          <cell r="Q99">
            <v>518862.7</v>
          </cell>
          <cell r="R99">
            <v>587606</v>
          </cell>
          <cell r="S99">
            <v>1070512.7999999998</v>
          </cell>
          <cell r="T99">
            <v>272177.59999999998</v>
          </cell>
          <cell r="U99">
            <v>256242.8</v>
          </cell>
          <cell r="V99">
            <v>269462.59999999998</v>
          </cell>
          <cell r="W99">
            <v>272629.8</v>
          </cell>
          <cell r="X99">
            <v>133.30000000000001</v>
          </cell>
          <cell r="Y99">
            <v>0</v>
          </cell>
          <cell r="Z99">
            <v>0</v>
          </cell>
          <cell r="AA99">
            <v>0</v>
          </cell>
          <cell r="AB99">
            <v>133.30000000000001</v>
          </cell>
          <cell r="AC99">
            <v>40552</v>
          </cell>
          <cell r="AD99">
            <v>108083.11915311101</v>
          </cell>
          <cell r="AE99">
            <v>77876.705009382335</v>
          </cell>
          <cell r="AF99">
            <v>74478.259533948367</v>
          </cell>
          <cell r="AG99">
            <v>70855.028064210477</v>
          </cell>
          <cell r="AH99">
            <v>108083.11915311101</v>
          </cell>
          <cell r="AI99">
            <v>44897.4</v>
          </cell>
          <cell r="AJ99">
            <v>9378.6999999999989</v>
          </cell>
          <cell r="AK99">
            <v>32882.1</v>
          </cell>
          <cell r="AL99">
            <v>32246.2</v>
          </cell>
          <cell r="AM99">
            <v>10207.9</v>
          </cell>
          <cell r="AN99">
            <v>9378.6999999999989</v>
          </cell>
          <cell r="AP99">
            <v>3973561.309939533</v>
          </cell>
          <cell r="AQ99">
            <v>3973561.309939533</v>
          </cell>
          <cell r="AR99">
            <v>98704.419153110881</v>
          </cell>
          <cell r="AS99">
            <v>0</v>
          </cell>
          <cell r="AT99">
            <v>4508095.0488488609</v>
          </cell>
          <cell r="AU99">
            <v>4508095.0488488609</v>
          </cell>
          <cell r="AV99">
            <v>98704.41915311043</v>
          </cell>
          <cell r="AW99">
            <v>0</v>
          </cell>
          <cell r="AX99">
            <v>4896388.3503267895</v>
          </cell>
          <cell r="AY99">
            <v>4667641.0000000009</v>
          </cell>
          <cell r="AZ99">
            <v>327451.76947989978</v>
          </cell>
          <cell r="BA99">
            <v>0</v>
          </cell>
          <cell r="BB99">
            <v>0</v>
          </cell>
          <cell r="BC99">
            <v>0</v>
          </cell>
          <cell r="BD99">
            <v>327451.76947989978</v>
          </cell>
          <cell r="BE99">
            <v>0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8638.9</v>
          </cell>
          <cell r="E101">
            <v>7363.1</v>
          </cell>
          <cell r="F101">
            <v>1275.8</v>
          </cell>
          <cell r="G101">
            <v>0</v>
          </cell>
          <cell r="H101">
            <v>0</v>
          </cell>
          <cell r="I101">
            <v>8638.9</v>
          </cell>
          <cell r="J101">
            <v>7363.1</v>
          </cell>
          <cell r="K101">
            <v>1275.8</v>
          </cell>
          <cell r="L101">
            <v>0</v>
          </cell>
          <cell r="M101">
            <v>0</v>
          </cell>
          <cell r="N101">
            <v>8638.9</v>
          </cell>
          <cell r="O101">
            <v>7363.1</v>
          </cell>
          <cell r="P101">
            <v>1275.8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  <cell r="AR102">
            <v>0</v>
          </cell>
          <cell r="AV102">
            <v>0</v>
          </cell>
          <cell r="AZ102">
            <v>0</v>
          </cell>
          <cell r="BD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8638.9</v>
          </cell>
          <cell r="E103">
            <v>7363.1</v>
          </cell>
          <cell r="F103">
            <v>1275.8</v>
          </cell>
          <cell r="I103">
            <v>8638.9</v>
          </cell>
          <cell r="J103">
            <v>7363.1</v>
          </cell>
          <cell r="K103">
            <v>1275.8</v>
          </cell>
          <cell r="L103">
            <v>0</v>
          </cell>
          <cell r="M103">
            <v>0</v>
          </cell>
          <cell r="N103">
            <v>8638.9</v>
          </cell>
          <cell r="O103">
            <v>7363.1</v>
          </cell>
          <cell r="P103">
            <v>1275.8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  <cell r="AR103">
            <v>0</v>
          </cell>
          <cell r="AV103">
            <v>0</v>
          </cell>
          <cell r="AZ103">
            <v>0</v>
          </cell>
          <cell r="BD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8638.9</v>
          </cell>
          <cell r="E104">
            <v>7363.1</v>
          </cell>
          <cell r="F104">
            <v>1275.8</v>
          </cell>
          <cell r="G104">
            <v>0</v>
          </cell>
          <cell r="H104">
            <v>0</v>
          </cell>
          <cell r="I104">
            <v>8638.9</v>
          </cell>
          <cell r="J104">
            <v>7363.1</v>
          </cell>
          <cell r="K104">
            <v>1275.8</v>
          </cell>
          <cell r="L104">
            <v>0</v>
          </cell>
          <cell r="M104">
            <v>0</v>
          </cell>
          <cell r="N104">
            <v>8638.9</v>
          </cell>
          <cell r="O104">
            <v>7363.1</v>
          </cell>
          <cell r="P104">
            <v>1275.8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</row>
        <row r="106">
          <cell r="AP106" t="str">
            <v>2009 год (прогноз)</v>
          </cell>
          <cell r="AT106" t="str">
            <v>2010 год (прогноз)</v>
          </cell>
          <cell r="AX106" t="str">
            <v>2011 год (прогноз)</v>
          </cell>
          <cell r="BB106" t="str">
            <v>2012 год (прогноз)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  <cell r="AP107" t="str">
            <v>Выручка или возникновение прочих оснований для поступления</v>
          </cell>
          <cell r="AQ107" t="str">
            <v>Общий объем поступления</v>
          </cell>
          <cell r="AR107" t="str">
            <v>Сальдо на конец года.</v>
          </cell>
          <cell r="AT107" t="str">
            <v>Выручка или возникновение прочих оснований для поступления</v>
          </cell>
          <cell r="AU107" t="str">
            <v>Общий объем поступления</v>
          </cell>
          <cell r="AV107" t="str">
            <v>Сальдо на конец года.</v>
          </cell>
          <cell r="AX107" t="str">
            <v>Выручка или возникновение прочих оснований для поступления</v>
          </cell>
          <cell r="AY107" t="str">
            <v>Общий объем поступления</v>
          </cell>
          <cell r="AZ107" t="str">
            <v>Сальдо на конец года.</v>
          </cell>
          <cell r="BB107" t="str">
            <v>Выручка или возникновение прочих оснований для поступления</v>
          </cell>
          <cell r="BC107" t="str">
            <v>Общий объем поступления</v>
          </cell>
          <cell r="BD107" t="str">
            <v>Сальдо на конец года.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  <cell r="AQ108" t="str">
            <v>Итого за год</v>
          </cell>
          <cell r="AR108" t="str">
            <v>Активное (дебиторская задолжен.)</v>
          </cell>
          <cell r="AS108" t="str">
            <v>Пассивное (авансы получен.)</v>
          </cell>
          <cell r="AU108" t="str">
            <v>Итого за год</v>
          </cell>
          <cell r="AV108" t="str">
            <v>Активное (дебиторская задолжен.)</v>
          </cell>
          <cell r="AW108" t="str">
            <v>Пассивное (авансы получен.)</v>
          </cell>
          <cell r="AY108" t="str">
            <v>Итого за год</v>
          </cell>
          <cell r="AZ108" t="str">
            <v>Активное (дебиторская задолжен.)</v>
          </cell>
          <cell r="BA108" t="str">
            <v>Пассивное (авансы получен.)</v>
          </cell>
          <cell r="BC108" t="str">
            <v>Итого за год</v>
          </cell>
          <cell r="BD108" t="str">
            <v>Активное (дебиторская задолжен.)</v>
          </cell>
          <cell r="BE108" t="str">
            <v>Пассивное (авансы получен.)</v>
          </cell>
        </row>
        <row r="109">
          <cell r="E109" t="str">
            <v>I</v>
          </cell>
          <cell r="F109" t="str">
            <v>II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  <cell r="AP110">
            <v>40</v>
          </cell>
          <cell r="AQ110">
            <v>41</v>
          </cell>
          <cell r="AR110">
            <v>42</v>
          </cell>
          <cell r="AS110">
            <v>43</v>
          </cell>
          <cell r="AT110">
            <v>44</v>
          </cell>
          <cell r="AU110">
            <v>45</v>
          </cell>
          <cell r="AV110">
            <v>46</v>
          </cell>
          <cell r="AW110">
            <v>47</v>
          </cell>
          <cell r="AX110">
            <v>48</v>
          </cell>
          <cell r="AY110">
            <v>49</v>
          </cell>
          <cell r="AZ110">
            <v>50</v>
          </cell>
          <cell r="BA110">
            <v>51</v>
          </cell>
          <cell r="BB110">
            <v>52</v>
          </cell>
          <cell r="BC110">
            <v>53</v>
          </cell>
          <cell r="BD110">
            <v>54</v>
          </cell>
          <cell r="BE110">
            <v>55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2415.0052572</v>
          </cell>
          <cell r="E112">
            <v>551.95679999999993</v>
          </cell>
          <cell r="F112">
            <v>63.548457199999987</v>
          </cell>
          <cell r="G112">
            <v>536.9</v>
          </cell>
          <cell r="H112">
            <v>1262.5999999999999</v>
          </cell>
          <cell r="I112">
            <v>3022.7</v>
          </cell>
          <cell r="J112">
            <v>107.9</v>
          </cell>
          <cell r="K112">
            <v>63.8</v>
          </cell>
          <cell r="L112">
            <v>0</v>
          </cell>
          <cell r="M112">
            <v>2851</v>
          </cell>
          <cell r="N112">
            <v>3022.7</v>
          </cell>
          <cell r="O112">
            <v>107.9</v>
          </cell>
          <cell r="P112">
            <v>63.8</v>
          </cell>
          <cell r="Q112">
            <v>0</v>
          </cell>
          <cell r="R112">
            <v>2851</v>
          </cell>
          <cell r="S112">
            <v>0</v>
          </cell>
          <cell r="X112">
            <v>0</v>
          </cell>
          <cell r="AC112">
            <v>640.4</v>
          </cell>
          <cell r="AD112">
            <v>32.705257199999778</v>
          </cell>
          <cell r="AE112">
            <v>1084.4567999999999</v>
          </cell>
          <cell r="AF112">
            <v>1084.2052572</v>
          </cell>
          <cell r="AG112">
            <v>1621.1052571999999</v>
          </cell>
          <cell r="AH112">
            <v>32.705257199999778</v>
          </cell>
          <cell r="AJ112">
            <v>0</v>
          </cell>
          <cell r="AP112">
            <v>17327.12</v>
          </cell>
          <cell r="AQ112">
            <v>17327.12</v>
          </cell>
          <cell r="AR112">
            <v>32.705257199999323</v>
          </cell>
          <cell r="AT112">
            <v>18511.84</v>
          </cell>
          <cell r="AU112">
            <v>18511.84</v>
          </cell>
          <cell r="AV112">
            <v>32.705257199999323</v>
          </cell>
          <cell r="AX112">
            <v>19696.597759999997</v>
          </cell>
          <cell r="AY112">
            <v>21217.9</v>
          </cell>
          <cell r="AZ112">
            <v>-1488.5969828000052</v>
          </cell>
          <cell r="BB112">
            <v>0</v>
          </cell>
          <cell r="BD112">
            <v>-1488.5969828000052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R114">
            <v>0</v>
          </cell>
          <cell r="AV114">
            <v>0</v>
          </cell>
          <cell r="AZ114">
            <v>0</v>
          </cell>
          <cell r="BD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  <cell r="AR115">
            <v>0</v>
          </cell>
          <cell r="AV115">
            <v>0</v>
          </cell>
          <cell r="AZ115">
            <v>0</v>
          </cell>
          <cell r="BD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R116">
            <v>0</v>
          </cell>
          <cell r="AV116">
            <v>0</v>
          </cell>
          <cell r="AZ116">
            <v>0</v>
          </cell>
          <cell r="BD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R117">
            <v>0</v>
          </cell>
          <cell r="AV117">
            <v>0</v>
          </cell>
          <cell r="AZ117">
            <v>0</v>
          </cell>
          <cell r="BD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P118">
            <v>0</v>
          </cell>
          <cell r="AR118">
            <v>0</v>
          </cell>
          <cell r="AT118">
            <v>0</v>
          </cell>
          <cell r="AV118">
            <v>0</v>
          </cell>
          <cell r="AX118">
            <v>0</v>
          </cell>
          <cell r="AZ118">
            <v>0</v>
          </cell>
          <cell r="BB118">
            <v>0</v>
          </cell>
          <cell r="BD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R119">
            <v>0</v>
          </cell>
          <cell r="AV119">
            <v>0</v>
          </cell>
          <cell r="AZ119">
            <v>0</v>
          </cell>
          <cell r="BD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2415.0052572</v>
          </cell>
          <cell r="E121">
            <v>551.95679999999993</v>
          </cell>
          <cell r="F121">
            <v>63.548457199999987</v>
          </cell>
          <cell r="G121">
            <v>536.9</v>
          </cell>
          <cell r="H121">
            <v>1262.5999999999999</v>
          </cell>
          <cell r="I121">
            <v>3022.7</v>
          </cell>
          <cell r="J121">
            <v>107.9</v>
          </cell>
          <cell r="K121">
            <v>63.8</v>
          </cell>
          <cell r="L121">
            <v>0</v>
          </cell>
          <cell r="M121">
            <v>2851</v>
          </cell>
          <cell r="N121">
            <v>3022.7</v>
          </cell>
          <cell r="O121">
            <v>107.9</v>
          </cell>
          <cell r="P121">
            <v>63.8</v>
          </cell>
          <cell r="Q121">
            <v>0</v>
          </cell>
          <cell r="R121">
            <v>2851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32.705257199999778</v>
          </cell>
          <cell r="AE121">
            <v>1084.4567999999999</v>
          </cell>
          <cell r="AF121">
            <v>1084.2052572</v>
          </cell>
          <cell r="AG121">
            <v>1621.1052571999999</v>
          </cell>
          <cell r="AH121">
            <v>32.705257199999778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P121">
            <v>17327.12</v>
          </cell>
          <cell r="AQ121">
            <v>17327.12</v>
          </cell>
          <cell r="AR121">
            <v>32.705257199999323</v>
          </cell>
          <cell r="AS121">
            <v>0</v>
          </cell>
          <cell r="AT121">
            <v>18511.84</v>
          </cell>
          <cell r="AU121">
            <v>18511.84</v>
          </cell>
          <cell r="AV121">
            <v>32.705257199999323</v>
          </cell>
          <cell r="AW121">
            <v>0</v>
          </cell>
          <cell r="AX121">
            <v>19696.597759999997</v>
          </cell>
          <cell r="AY121">
            <v>21217.9</v>
          </cell>
          <cell r="AZ121">
            <v>-1488.5969828000052</v>
          </cell>
          <cell r="BA121">
            <v>0</v>
          </cell>
          <cell r="BB121">
            <v>0</v>
          </cell>
          <cell r="BC121">
            <v>0</v>
          </cell>
          <cell r="BD121">
            <v>-1488.5969828000052</v>
          </cell>
          <cell r="BE121">
            <v>0</v>
          </cell>
        </row>
        <row r="123">
          <cell r="AP123" t="str">
            <v>2009 год (прогноз)</v>
          </cell>
          <cell r="AT123" t="str">
            <v>2010 год (прогноз)</v>
          </cell>
          <cell r="AX123" t="str">
            <v>2011 год (прогноз)</v>
          </cell>
          <cell r="BB123" t="str">
            <v>2012 год (прогноз)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  <cell r="AP124" t="str">
            <v>Выручка или возникновение прочих оснований для поступления</v>
          </cell>
          <cell r="AQ124" t="str">
            <v>Общий объем поступления</v>
          </cell>
          <cell r="AR124" t="str">
            <v>Сальдо на конец года.</v>
          </cell>
          <cell r="AT124" t="str">
            <v>Выручка или возникновение прочих оснований для поступления</v>
          </cell>
          <cell r="AU124" t="str">
            <v>Общий объем поступления</v>
          </cell>
          <cell r="AV124" t="str">
            <v>Сальдо на конец года.</v>
          </cell>
          <cell r="AX124" t="str">
            <v>Выручка или возникновение прочих оснований для поступления</v>
          </cell>
          <cell r="AY124" t="str">
            <v>Общий объем поступления</v>
          </cell>
          <cell r="AZ124" t="str">
            <v>Сальдо на конец года.</v>
          </cell>
          <cell r="BB124" t="str">
            <v>Выручка или возникновение прочих оснований для поступления</v>
          </cell>
          <cell r="BC124" t="str">
            <v>Общий объем поступления</v>
          </cell>
          <cell r="BD124" t="str">
            <v>Сальдо на конец года.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  <cell r="AQ125" t="str">
            <v>Итого за год</v>
          </cell>
          <cell r="AR125" t="str">
            <v>Активное (дебиторская задолжен.)</v>
          </cell>
          <cell r="AS125" t="str">
            <v>Пассивное (авансы получен.)</v>
          </cell>
          <cell r="AU125" t="str">
            <v>Итого за год</v>
          </cell>
          <cell r="AV125" t="str">
            <v>Активное (дебиторская задолжен.)</v>
          </cell>
          <cell r="AW125" t="str">
            <v>Пассивное (авансы получен.)</v>
          </cell>
          <cell r="AY125" t="str">
            <v>Итого за год</v>
          </cell>
          <cell r="AZ125" t="str">
            <v>Активное (дебиторская задолжен.)</v>
          </cell>
          <cell r="BA125" t="str">
            <v>Пассивное (авансы получен.)</v>
          </cell>
          <cell r="BC125" t="str">
            <v>Итого за год</v>
          </cell>
          <cell r="BD125" t="str">
            <v>Активное (дебиторская задолжен.)</v>
          </cell>
          <cell r="BE125" t="str">
            <v>Пассивное (авансы получен.)</v>
          </cell>
        </row>
        <row r="126">
          <cell r="E126" t="str">
            <v>I</v>
          </cell>
          <cell r="F126" t="str">
            <v>II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  <cell r="AP127">
            <v>40</v>
          </cell>
          <cell r="AQ127">
            <v>41</v>
          </cell>
          <cell r="AR127">
            <v>42</v>
          </cell>
          <cell r="AS127">
            <v>43</v>
          </cell>
          <cell r="AT127">
            <v>44</v>
          </cell>
          <cell r="AU127">
            <v>45</v>
          </cell>
          <cell r="AV127">
            <v>46</v>
          </cell>
          <cell r="AW127">
            <v>47</v>
          </cell>
          <cell r="AX127">
            <v>48</v>
          </cell>
          <cell r="AY127">
            <v>49</v>
          </cell>
          <cell r="AZ127">
            <v>50</v>
          </cell>
          <cell r="BA127">
            <v>51</v>
          </cell>
          <cell r="BB127">
            <v>52</v>
          </cell>
          <cell r="BC127">
            <v>53</v>
          </cell>
          <cell r="BD127">
            <v>54</v>
          </cell>
          <cell r="BE127">
            <v>55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1422444.45</v>
          </cell>
          <cell r="E129">
            <v>503457.5</v>
          </cell>
          <cell r="F129">
            <v>599279.69999999995</v>
          </cell>
          <cell r="G129">
            <v>202628.05</v>
          </cell>
          <cell r="H129">
            <v>117079.2</v>
          </cell>
          <cell r="I129">
            <v>1422444.45</v>
          </cell>
          <cell r="J129">
            <v>503457.5</v>
          </cell>
          <cell r="K129">
            <v>599279.69999999995</v>
          </cell>
          <cell r="L129">
            <v>202628.05</v>
          </cell>
          <cell r="M129">
            <v>117079.2</v>
          </cell>
          <cell r="N129">
            <v>1422444.45</v>
          </cell>
          <cell r="O129">
            <v>503457.5</v>
          </cell>
          <cell r="P129">
            <v>599279.69999999995</v>
          </cell>
          <cell r="Q129">
            <v>202628.05</v>
          </cell>
          <cell r="R129">
            <v>117079.2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193500</v>
          </cell>
          <cell r="AQ129">
            <v>193500</v>
          </cell>
          <cell r="AR129">
            <v>0</v>
          </cell>
          <cell r="AS129">
            <v>0</v>
          </cell>
          <cell r="AT129">
            <v>174710</v>
          </cell>
          <cell r="AU129">
            <v>174710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548662.25</v>
          </cell>
          <cell r="E130">
            <v>93283</v>
          </cell>
          <cell r="F130">
            <v>135672</v>
          </cell>
          <cell r="G130">
            <v>202628.05</v>
          </cell>
          <cell r="H130">
            <v>117079.2</v>
          </cell>
          <cell r="I130">
            <v>548662.25</v>
          </cell>
          <cell r="J130">
            <v>93283</v>
          </cell>
          <cell r="K130">
            <v>135672</v>
          </cell>
          <cell r="L130">
            <v>202628.05</v>
          </cell>
          <cell r="M130">
            <v>117079.2</v>
          </cell>
          <cell r="N130">
            <v>548662.25</v>
          </cell>
          <cell r="O130">
            <v>93283</v>
          </cell>
          <cell r="P130">
            <v>135672</v>
          </cell>
          <cell r="Q130">
            <v>202628.05</v>
          </cell>
          <cell r="R130">
            <v>117079.2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P130">
            <v>63500</v>
          </cell>
          <cell r="AQ130">
            <v>63500</v>
          </cell>
          <cell r="AR130">
            <v>0</v>
          </cell>
          <cell r="AS130">
            <v>0</v>
          </cell>
          <cell r="AT130">
            <v>44710</v>
          </cell>
          <cell r="AU130">
            <v>44710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548662.25</v>
          </cell>
          <cell r="E131">
            <v>93283</v>
          </cell>
          <cell r="F131">
            <v>135672</v>
          </cell>
          <cell r="G131">
            <v>202628.05</v>
          </cell>
          <cell r="H131">
            <v>117079.2</v>
          </cell>
          <cell r="I131">
            <v>548662.25</v>
          </cell>
          <cell r="J131">
            <v>93283</v>
          </cell>
          <cell r="K131">
            <v>135672</v>
          </cell>
          <cell r="L131">
            <v>202628.05</v>
          </cell>
          <cell r="M131">
            <v>117079.2</v>
          </cell>
          <cell r="N131">
            <v>548662.25</v>
          </cell>
          <cell r="O131">
            <v>93283</v>
          </cell>
          <cell r="P131">
            <v>135672</v>
          </cell>
          <cell r="Q131">
            <v>202628.05</v>
          </cell>
          <cell r="R131">
            <v>117079.2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R132">
            <v>0</v>
          </cell>
          <cell r="AV132">
            <v>0</v>
          </cell>
          <cell r="AZ132">
            <v>0</v>
          </cell>
          <cell r="BD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R133">
            <v>0</v>
          </cell>
          <cell r="AV133">
            <v>0</v>
          </cell>
          <cell r="AZ133">
            <v>0</v>
          </cell>
          <cell r="BD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  <cell r="AR134">
            <v>0</v>
          </cell>
          <cell r="AV134">
            <v>0</v>
          </cell>
          <cell r="AZ134">
            <v>0</v>
          </cell>
          <cell r="BD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548662.25</v>
          </cell>
          <cell r="E135">
            <v>93283</v>
          </cell>
          <cell r="F135">
            <v>135672</v>
          </cell>
          <cell r="G135">
            <v>202628.05</v>
          </cell>
          <cell r="H135">
            <v>117079.2</v>
          </cell>
          <cell r="I135">
            <v>548662.25</v>
          </cell>
          <cell r="J135">
            <v>93283</v>
          </cell>
          <cell r="K135">
            <v>135672</v>
          </cell>
          <cell r="L135">
            <v>202628.05</v>
          </cell>
          <cell r="M135">
            <v>117079.2</v>
          </cell>
          <cell r="N135">
            <v>548662.25</v>
          </cell>
          <cell r="O135">
            <v>93283</v>
          </cell>
          <cell r="P135">
            <v>135672</v>
          </cell>
          <cell r="Q135">
            <v>202628.05</v>
          </cell>
          <cell r="R135">
            <v>117079.2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R135">
            <v>0</v>
          </cell>
          <cell r="AV135">
            <v>0</v>
          </cell>
          <cell r="AZ135">
            <v>0</v>
          </cell>
          <cell r="BD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63500</v>
          </cell>
          <cell r="AQ136">
            <v>63500</v>
          </cell>
          <cell r="AR136">
            <v>0</v>
          </cell>
          <cell r="AS136">
            <v>0</v>
          </cell>
          <cell r="AT136">
            <v>44710</v>
          </cell>
          <cell r="AU136">
            <v>44710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R137">
            <v>0</v>
          </cell>
          <cell r="AV137">
            <v>0</v>
          </cell>
          <cell r="AZ137">
            <v>0</v>
          </cell>
          <cell r="BD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R138">
            <v>0</v>
          </cell>
          <cell r="AV138">
            <v>0</v>
          </cell>
          <cell r="AZ138">
            <v>0</v>
          </cell>
          <cell r="BD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P139">
            <v>63500</v>
          </cell>
          <cell r="AQ139">
            <v>63500</v>
          </cell>
          <cell r="AR139">
            <v>0</v>
          </cell>
          <cell r="AT139">
            <v>44710</v>
          </cell>
          <cell r="AU139">
            <v>44710</v>
          </cell>
          <cell r="AV139">
            <v>0</v>
          </cell>
          <cell r="AZ139">
            <v>0</v>
          </cell>
          <cell r="BD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873782.2</v>
          </cell>
          <cell r="E140">
            <v>410174.5</v>
          </cell>
          <cell r="F140">
            <v>463607.7</v>
          </cell>
          <cell r="G140">
            <v>0</v>
          </cell>
          <cell r="H140">
            <v>0</v>
          </cell>
          <cell r="I140">
            <v>873782.2</v>
          </cell>
          <cell r="J140">
            <v>410174.5</v>
          </cell>
          <cell r="K140">
            <v>463607.7</v>
          </cell>
          <cell r="L140">
            <v>0</v>
          </cell>
          <cell r="M140">
            <v>0</v>
          </cell>
          <cell r="N140">
            <v>873782.2</v>
          </cell>
          <cell r="O140">
            <v>410174.5</v>
          </cell>
          <cell r="P140">
            <v>463607.7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P140">
            <v>130000</v>
          </cell>
          <cell r="AQ140">
            <v>130000</v>
          </cell>
          <cell r="AR140">
            <v>0</v>
          </cell>
          <cell r="AS140">
            <v>0</v>
          </cell>
          <cell r="AT140">
            <v>130000</v>
          </cell>
          <cell r="AU140">
            <v>130000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873782.2</v>
          </cell>
          <cell r="E141">
            <v>410174.5</v>
          </cell>
          <cell r="F141">
            <v>463607.7</v>
          </cell>
          <cell r="G141">
            <v>0</v>
          </cell>
          <cell r="H141">
            <v>0</v>
          </cell>
          <cell r="I141">
            <v>873782.2</v>
          </cell>
          <cell r="J141">
            <v>410174.5</v>
          </cell>
          <cell r="K141">
            <v>463607.7</v>
          </cell>
          <cell r="L141">
            <v>0</v>
          </cell>
          <cell r="M141">
            <v>0</v>
          </cell>
          <cell r="N141">
            <v>873782.2</v>
          </cell>
          <cell r="O141">
            <v>410174.5</v>
          </cell>
          <cell r="P141">
            <v>463607.7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130000</v>
          </cell>
          <cell r="AQ141">
            <v>130000</v>
          </cell>
          <cell r="AR141">
            <v>0</v>
          </cell>
          <cell r="AS141">
            <v>0</v>
          </cell>
          <cell r="AT141">
            <v>130000</v>
          </cell>
          <cell r="AU141">
            <v>130000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R142">
            <v>0</v>
          </cell>
          <cell r="AV142">
            <v>0</v>
          </cell>
          <cell r="AZ142">
            <v>0</v>
          </cell>
          <cell r="BD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R143">
            <v>0</v>
          </cell>
          <cell r="AV143">
            <v>0</v>
          </cell>
          <cell r="AZ143">
            <v>0</v>
          </cell>
          <cell r="BD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873782.2</v>
          </cell>
          <cell r="E144">
            <v>410174.5</v>
          </cell>
          <cell r="F144">
            <v>463607.7</v>
          </cell>
          <cell r="I144">
            <v>873782.2</v>
          </cell>
          <cell r="J144">
            <v>410174.5</v>
          </cell>
          <cell r="K144">
            <v>463607.7</v>
          </cell>
          <cell r="L144">
            <v>0</v>
          </cell>
          <cell r="M144">
            <v>0</v>
          </cell>
          <cell r="N144">
            <v>873782.2</v>
          </cell>
          <cell r="O144">
            <v>410174.5</v>
          </cell>
          <cell r="P144">
            <v>463607.7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P144">
            <v>130000</v>
          </cell>
          <cell r="AQ144">
            <v>130000</v>
          </cell>
          <cell r="AR144">
            <v>0</v>
          </cell>
          <cell r="AT144">
            <v>130000</v>
          </cell>
          <cell r="AU144">
            <v>130000</v>
          </cell>
          <cell r="AV144">
            <v>0</v>
          </cell>
          <cell r="AZ144">
            <v>0</v>
          </cell>
          <cell r="BD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R146">
            <v>0</v>
          </cell>
          <cell r="AV146">
            <v>0</v>
          </cell>
          <cell r="AZ146">
            <v>0</v>
          </cell>
          <cell r="BD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R147">
            <v>0</v>
          </cell>
          <cell r="AV147">
            <v>0</v>
          </cell>
          <cell r="AZ147">
            <v>0</v>
          </cell>
          <cell r="BD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R148">
            <v>0</v>
          </cell>
          <cell r="AV148">
            <v>0</v>
          </cell>
          <cell r="AZ148">
            <v>0</v>
          </cell>
          <cell r="BD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4120</v>
          </cell>
          <cell r="AQ149">
            <v>4120</v>
          </cell>
          <cell r="AR149">
            <v>0</v>
          </cell>
          <cell r="AS149">
            <v>0</v>
          </cell>
          <cell r="AT149">
            <v>4338</v>
          </cell>
          <cell r="AU149">
            <v>4338</v>
          </cell>
          <cell r="AV149">
            <v>0</v>
          </cell>
          <cell r="AW149">
            <v>0</v>
          </cell>
          <cell r="AX149">
            <v>4615.6320000000005</v>
          </cell>
          <cell r="AY149">
            <v>0</v>
          </cell>
          <cell r="AZ149">
            <v>4615.6320000000005</v>
          </cell>
          <cell r="BA149">
            <v>0</v>
          </cell>
          <cell r="BB149">
            <v>0</v>
          </cell>
          <cell r="BC149">
            <v>0</v>
          </cell>
          <cell r="BD149">
            <v>4615.6320000000005</v>
          </cell>
          <cell r="BE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R150">
            <v>0</v>
          </cell>
          <cell r="AV150">
            <v>0</v>
          </cell>
          <cell r="AZ150">
            <v>0</v>
          </cell>
          <cell r="BD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R151">
            <v>0</v>
          </cell>
          <cell r="AV151">
            <v>0</v>
          </cell>
          <cell r="AZ151">
            <v>0</v>
          </cell>
          <cell r="BD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R152">
            <v>0</v>
          </cell>
          <cell r="AV152">
            <v>0</v>
          </cell>
          <cell r="AZ152">
            <v>0</v>
          </cell>
          <cell r="BD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R153">
            <v>0</v>
          </cell>
          <cell r="AV153">
            <v>0</v>
          </cell>
          <cell r="AZ153">
            <v>0</v>
          </cell>
          <cell r="BD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P154">
            <v>4120</v>
          </cell>
          <cell r="AQ154">
            <v>4120</v>
          </cell>
          <cell r="AR154">
            <v>0</v>
          </cell>
          <cell r="AT154">
            <v>4338</v>
          </cell>
          <cell r="AU154">
            <v>4338</v>
          </cell>
          <cell r="AV154">
            <v>0</v>
          </cell>
          <cell r="AX154">
            <v>4615.6320000000005</v>
          </cell>
          <cell r="AZ154">
            <v>4615.6320000000005</v>
          </cell>
          <cell r="BB154">
            <v>0</v>
          </cell>
          <cell r="BD154">
            <v>4615.6320000000005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R155">
            <v>0</v>
          </cell>
          <cell r="AV155">
            <v>0</v>
          </cell>
          <cell r="AZ155">
            <v>0</v>
          </cell>
          <cell r="BD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R156">
            <v>0</v>
          </cell>
          <cell r="AV156">
            <v>0</v>
          </cell>
          <cell r="AZ156">
            <v>0</v>
          </cell>
          <cell r="BD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R158">
            <v>0</v>
          </cell>
          <cell r="AV158">
            <v>0</v>
          </cell>
          <cell r="AZ158">
            <v>0</v>
          </cell>
          <cell r="BD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R159">
            <v>0</v>
          </cell>
          <cell r="AV159">
            <v>0</v>
          </cell>
          <cell r="AZ159">
            <v>0</v>
          </cell>
          <cell r="BD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1422444.45</v>
          </cell>
          <cell r="E161">
            <v>503457.5</v>
          </cell>
          <cell r="F161">
            <v>599279.69999999995</v>
          </cell>
          <cell r="G161">
            <v>202628.05</v>
          </cell>
          <cell r="H161">
            <v>117079.2</v>
          </cell>
          <cell r="I161">
            <v>1422444.45</v>
          </cell>
          <cell r="J161">
            <v>503457.5</v>
          </cell>
          <cell r="K161">
            <v>599279.69999999995</v>
          </cell>
          <cell r="L161">
            <v>202628.05</v>
          </cell>
          <cell r="M161">
            <v>117079.2</v>
          </cell>
          <cell r="N161">
            <v>1422444.45</v>
          </cell>
          <cell r="O161">
            <v>503457.5</v>
          </cell>
          <cell r="P161">
            <v>599279.69999999995</v>
          </cell>
          <cell r="Q161">
            <v>202628.05</v>
          </cell>
          <cell r="R161">
            <v>117079.2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197620</v>
          </cell>
          <cell r="AQ161">
            <v>197620</v>
          </cell>
          <cell r="AR161">
            <v>0</v>
          </cell>
          <cell r="AS161">
            <v>0</v>
          </cell>
          <cell r="AT161">
            <v>179048</v>
          </cell>
          <cell r="AU161">
            <v>179048</v>
          </cell>
          <cell r="AV161">
            <v>0</v>
          </cell>
          <cell r="AW161">
            <v>0</v>
          </cell>
          <cell r="AX161">
            <v>4615.6320000000005</v>
          </cell>
          <cell r="AY161">
            <v>0</v>
          </cell>
          <cell r="AZ161">
            <v>4615.6320000000005</v>
          </cell>
          <cell r="BA161">
            <v>0</v>
          </cell>
          <cell r="BB161">
            <v>0</v>
          </cell>
          <cell r="BC161">
            <v>0</v>
          </cell>
          <cell r="BD161">
            <v>4615.6320000000005</v>
          </cell>
          <cell r="BE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4799118.3744103108</v>
          </cell>
          <cell r="E163">
            <v>1360282.7618093821</v>
          </cell>
          <cell r="F163">
            <v>1412162.1029817662</v>
          </cell>
          <cell r="G163">
            <v>1009905.318530262</v>
          </cell>
          <cell r="H163">
            <v>1016768.1910889004</v>
          </cell>
          <cell r="I163">
            <v>4696542.95</v>
          </cell>
          <cell r="J163">
            <v>1310498.7000000002</v>
          </cell>
          <cell r="K163">
            <v>1414924.9</v>
          </cell>
          <cell r="L163">
            <v>990953.34999999986</v>
          </cell>
          <cell r="M163">
            <v>980166</v>
          </cell>
          <cell r="N163">
            <v>3626030.1500000004</v>
          </cell>
          <cell r="O163">
            <v>1038321.1</v>
          </cell>
          <cell r="P163">
            <v>1158682.1000000001</v>
          </cell>
          <cell r="Q163">
            <v>721490.75</v>
          </cell>
          <cell r="R163">
            <v>707536.2</v>
          </cell>
          <cell r="S163">
            <v>1070512.7999999998</v>
          </cell>
          <cell r="T163">
            <v>272177.59999999998</v>
          </cell>
          <cell r="U163">
            <v>256242.8</v>
          </cell>
          <cell r="V163">
            <v>269462.59999999998</v>
          </cell>
          <cell r="W163">
            <v>272629.8</v>
          </cell>
          <cell r="X163">
            <v>133.30000000000001</v>
          </cell>
          <cell r="Y163">
            <v>0</v>
          </cell>
          <cell r="Z163">
            <v>0</v>
          </cell>
          <cell r="AA163">
            <v>0</v>
          </cell>
          <cell r="AB163">
            <v>133.30000000000001</v>
          </cell>
          <cell r="AC163">
            <v>41192.400000000001</v>
          </cell>
          <cell r="AD163">
            <v>108115.824410311</v>
          </cell>
          <cell r="AE163">
            <v>78961.161809382334</v>
          </cell>
          <cell r="AF163">
            <v>75562.464791148363</v>
          </cell>
          <cell r="AG163">
            <v>72476.133321410482</v>
          </cell>
          <cell r="AH163">
            <v>108115.824410311</v>
          </cell>
          <cell r="AI163">
            <v>44897.4</v>
          </cell>
          <cell r="AJ163">
            <v>9378.6999999999989</v>
          </cell>
          <cell r="AK163">
            <v>32882.1</v>
          </cell>
          <cell r="AL163">
            <v>32246.2</v>
          </cell>
          <cell r="AM163">
            <v>10207.9</v>
          </cell>
          <cell r="AN163">
            <v>9378.6999999999989</v>
          </cell>
          <cell r="AP163">
            <v>4188508.4299395331</v>
          </cell>
          <cell r="AQ163">
            <v>4188508.4299395331</v>
          </cell>
          <cell r="AR163">
            <v>98737.124410310877</v>
          </cell>
          <cell r="AS163">
            <v>0</v>
          </cell>
          <cell r="AT163">
            <v>4705654.8888488607</v>
          </cell>
          <cell r="AU163">
            <v>4705654.8888488607</v>
          </cell>
          <cell r="AV163">
            <v>98737.124410310425</v>
          </cell>
          <cell r="AW163">
            <v>0</v>
          </cell>
          <cell r="AX163">
            <v>4920700.58008679</v>
          </cell>
          <cell r="AY163">
            <v>4688858.9000000013</v>
          </cell>
          <cell r="AZ163">
            <v>330578.80449709977</v>
          </cell>
          <cell r="BA163">
            <v>0</v>
          </cell>
          <cell r="BB163">
            <v>0</v>
          </cell>
          <cell r="BC163">
            <v>0</v>
          </cell>
          <cell r="BD163">
            <v>330578.80449709977</v>
          </cell>
          <cell r="BE163">
            <v>0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II кв.</v>
          </cell>
          <cell r="G166" t="str">
            <v>III кв.</v>
          </cell>
          <cell r="H166" t="str">
            <v>IV кв.</v>
          </cell>
          <cell r="I166">
            <v>2009</v>
          </cell>
          <cell r="J166">
            <v>2010</v>
          </cell>
          <cell r="K166">
            <v>2011</v>
          </cell>
          <cell r="L166">
            <v>2012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-33410.999999999884</v>
          </cell>
          <cell r="G167">
            <v>8186.9399999999441</v>
          </cell>
          <cell r="H167">
            <v>13456.589999999851</v>
          </cell>
          <cell r="I167">
            <v>-177558.7100000002</v>
          </cell>
          <cell r="J167">
            <v>-75677.780199417379</v>
          </cell>
          <cell r="K167">
            <v>93705.823454724625</v>
          </cell>
          <cell r="L167">
            <v>100706.78345472645</v>
          </cell>
        </row>
        <row r="168">
          <cell r="C168" t="str">
            <v>Итого приток ДС (из листа приток)</v>
          </cell>
          <cell r="D168">
            <v>3626030.1500000004</v>
          </cell>
          <cell r="E168">
            <v>1038321.1</v>
          </cell>
          <cell r="F168">
            <v>1158682.1000000001</v>
          </cell>
          <cell r="G168">
            <v>721490.75</v>
          </cell>
          <cell r="H168">
            <v>707536.2</v>
          </cell>
          <cell r="I168">
            <v>4188508.4299395331</v>
          </cell>
          <cell r="J168">
            <v>4705654.8888488607</v>
          </cell>
          <cell r="K168">
            <v>4688858.9000000013</v>
          </cell>
          <cell r="L168">
            <v>0</v>
          </cell>
        </row>
        <row r="169">
          <cell r="C169" t="str">
            <v>Итого отток ДС (из листа отток)</v>
          </cell>
          <cell r="D169">
            <v>3803910.86</v>
          </cell>
          <cell r="E169">
            <v>1072054.0999999999</v>
          </cell>
          <cell r="F169">
            <v>1117084.1600000001</v>
          </cell>
          <cell r="G169">
            <v>716221.10000000009</v>
          </cell>
          <cell r="H169">
            <v>898551.5</v>
          </cell>
          <cell r="I169">
            <v>4086627.5001389501</v>
          </cell>
          <cell r="J169">
            <v>4536271.2851947192</v>
          </cell>
          <cell r="K169">
            <v>4681857.9399999995</v>
          </cell>
          <cell r="L169">
            <v>0</v>
          </cell>
        </row>
        <row r="170">
          <cell r="C170" t="str">
            <v>На конец периода</v>
          </cell>
          <cell r="D170">
            <v>-177558.7100000002</v>
          </cell>
          <cell r="E170">
            <v>-33410.999999999884</v>
          </cell>
          <cell r="F170">
            <v>8186.9399999999441</v>
          </cell>
          <cell r="G170">
            <v>13456.589999999851</v>
          </cell>
          <cell r="H170">
            <v>-177558.7100000002</v>
          </cell>
          <cell r="I170">
            <v>-75677.780199417379</v>
          </cell>
          <cell r="J170">
            <v>93705.823454724625</v>
          </cell>
          <cell r="K170">
            <v>100706.78345472645</v>
          </cell>
          <cell r="L170">
            <v>100706.78345472645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II кв.</v>
          </cell>
          <cell r="G173" t="str">
            <v>III кв.</v>
          </cell>
          <cell r="H173" t="str">
            <v>IV кв.</v>
          </cell>
          <cell r="I173">
            <v>2008</v>
          </cell>
          <cell r="J173">
            <v>2009</v>
          </cell>
          <cell r="K173">
            <v>2010</v>
          </cell>
          <cell r="L173">
            <v>2011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1070512.7999999998</v>
          </cell>
          <cell r="E175">
            <v>272177.59999999998</v>
          </cell>
          <cell r="F175">
            <v>256242.8</v>
          </cell>
          <cell r="G175">
            <v>269462.59999999998</v>
          </cell>
          <cell r="H175">
            <v>272629.8</v>
          </cell>
        </row>
        <row r="176">
          <cell r="C176" t="str">
            <v>Итого отток неденежных средств (из листа отток)</v>
          </cell>
          <cell r="D176">
            <v>1070512.7999999998</v>
          </cell>
          <cell r="E176">
            <v>272177.59999999998</v>
          </cell>
          <cell r="F176">
            <v>256242.8</v>
          </cell>
          <cell r="G176">
            <v>269462.59999999998</v>
          </cell>
          <cell r="H176">
            <v>272629.8</v>
          </cell>
        </row>
        <row r="177">
          <cell r="C177" t="str">
            <v>На конец периода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9">
          <cell r="AP179" t="str">
            <v>2009 год (прогноз)</v>
          </cell>
          <cell r="AT179" t="str">
            <v>2010 год (прогноз)</v>
          </cell>
          <cell r="AX179" t="str">
            <v>2011 год (прогноз)</v>
          </cell>
          <cell r="BB179" t="str">
            <v>2012 год (прогноз)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  <cell r="AP180" t="str">
            <v>Выручка или возникновение прочих оснований для поступления</v>
          </cell>
          <cell r="AQ180" t="str">
            <v>Общий объем поступления</v>
          </cell>
          <cell r="AR180" t="str">
            <v>Сальдо на конец года.</v>
          </cell>
          <cell r="AT180" t="str">
            <v>Выручка или возникновение прочих оснований для поступления</v>
          </cell>
          <cell r="AU180" t="str">
            <v>Общий объем поступления</v>
          </cell>
          <cell r="AV180" t="str">
            <v>Сальдо на конец года.</v>
          </cell>
          <cell r="AX180" t="str">
            <v>Выручка или возникновение прочих оснований для поступления</v>
          </cell>
          <cell r="AY180" t="str">
            <v>Общий объем поступления</v>
          </cell>
          <cell r="AZ180" t="str">
            <v>Сальдо на конец года.</v>
          </cell>
          <cell r="BB180" t="str">
            <v>Выручка или возникновение прочих оснований для поступления</v>
          </cell>
          <cell r="BC180" t="str">
            <v>Общий объем поступления</v>
          </cell>
          <cell r="BD180" t="str">
            <v>Сальдо на конец года.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  <cell r="AQ181" t="str">
            <v>Итого за год</v>
          </cell>
          <cell r="AR181" t="str">
            <v>Активное (дебиторская задолжен.)</v>
          </cell>
          <cell r="AS181" t="str">
            <v>Пассивное (авансы получен.)</v>
          </cell>
          <cell r="AU181" t="str">
            <v>Итого за год</v>
          </cell>
          <cell r="AV181" t="str">
            <v>Активное (дебиторская задолжен.)</v>
          </cell>
          <cell r="AW181" t="str">
            <v>Пассивное (авансы получен.)</v>
          </cell>
          <cell r="AY181" t="str">
            <v>Итого за год</v>
          </cell>
          <cell r="AZ181" t="str">
            <v>Активное (дебиторская задолжен.)</v>
          </cell>
          <cell r="BA181" t="str">
            <v>Пассивное (авансы получен.)</v>
          </cell>
          <cell r="BC181" t="str">
            <v>Итого за год</v>
          </cell>
          <cell r="BD181" t="str">
            <v>Активное (дебиторская задолжен.)</v>
          </cell>
          <cell r="BE181" t="str">
            <v>Пассивное (авансы получен.)</v>
          </cell>
        </row>
        <row r="182">
          <cell r="E182" t="str">
            <v>I</v>
          </cell>
          <cell r="F182" t="str">
            <v>II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  <cell r="AP183">
            <v>40</v>
          </cell>
          <cell r="AQ183">
            <v>41</v>
          </cell>
          <cell r="AR183">
            <v>42</v>
          </cell>
          <cell r="AS183">
            <v>43</v>
          </cell>
          <cell r="AT183">
            <v>44</v>
          </cell>
          <cell r="AU183">
            <v>45</v>
          </cell>
          <cell r="AV183">
            <v>46</v>
          </cell>
          <cell r="AW183">
            <v>47</v>
          </cell>
          <cell r="AX183">
            <v>48</v>
          </cell>
          <cell r="AY183">
            <v>49</v>
          </cell>
          <cell r="AZ183">
            <v>50</v>
          </cell>
          <cell r="BA183">
            <v>51</v>
          </cell>
          <cell r="BB183">
            <v>52</v>
          </cell>
          <cell r="BC183">
            <v>53</v>
          </cell>
          <cell r="BD183">
            <v>54</v>
          </cell>
          <cell r="BE183">
            <v>55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7785.4868399999996</v>
          </cell>
          <cell r="E184">
            <v>2810.9433800000002</v>
          </cell>
          <cell r="F184">
            <v>189.07705999999985</v>
          </cell>
          <cell r="G184">
            <v>3429.8469999999998</v>
          </cell>
          <cell r="H184">
            <v>1355.6194</v>
          </cell>
          <cell r="I184">
            <v>16978.400000000001</v>
          </cell>
          <cell r="J184">
            <v>7683.5</v>
          </cell>
          <cell r="K184">
            <v>3088.7000000000003</v>
          </cell>
          <cell r="L184">
            <v>2123.1999999999998</v>
          </cell>
          <cell r="M184">
            <v>4083</v>
          </cell>
          <cell r="N184">
            <v>16978.400000000001</v>
          </cell>
          <cell r="O184">
            <v>7683.5</v>
          </cell>
          <cell r="P184">
            <v>3088.7000000000003</v>
          </cell>
          <cell r="Q184">
            <v>2123.1999999999998</v>
          </cell>
          <cell r="R184">
            <v>4083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3964.5868400000013</v>
          </cell>
          <cell r="AE184">
            <v>9853.543380000001</v>
          </cell>
          <cell r="AF184">
            <v>6988.720440000001</v>
          </cell>
          <cell r="AG184">
            <v>7172.2674400000014</v>
          </cell>
          <cell r="AH184">
            <v>3964.5868400000013</v>
          </cell>
          <cell r="AI184">
            <v>67</v>
          </cell>
          <cell r="AJ184">
            <v>1133.8</v>
          </cell>
          <cell r="AK184">
            <v>2702.4</v>
          </cell>
          <cell r="AL184">
            <v>2737.2</v>
          </cell>
          <cell r="AM184">
            <v>1614.1</v>
          </cell>
          <cell r="AN184">
            <v>1133.8</v>
          </cell>
          <cell r="AP184">
            <v>1774.7199999999998</v>
          </cell>
          <cell r="AQ184">
            <v>1774.72</v>
          </cell>
          <cell r="AR184">
            <v>2830.7868400000016</v>
          </cell>
          <cell r="AS184">
            <v>0</v>
          </cell>
          <cell r="AT184">
            <v>1764.1</v>
          </cell>
          <cell r="AU184">
            <v>1764.1</v>
          </cell>
          <cell r="AV184">
            <v>2830.7868400000011</v>
          </cell>
          <cell r="AW184">
            <v>0</v>
          </cell>
          <cell r="AX184">
            <v>1877.0024000000001</v>
          </cell>
          <cell r="AY184">
            <v>0</v>
          </cell>
          <cell r="AZ184">
            <v>4707.789240000001</v>
          </cell>
          <cell r="BA184">
            <v>0</v>
          </cell>
          <cell r="BB184">
            <v>0</v>
          </cell>
          <cell r="BC184">
            <v>0</v>
          </cell>
          <cell r="BD184">
            <v>4707.789240000001</v>
          </cell>
          <cell r="BE184">
            <v>0</v>
          </cell>
        </row>
        <row r="185">
          <cell r="B185" t="str">
            <v>5.4.1.</v>
          </cell>
          <cell r="C185" t="str">
            <v>Ремонт счетчиков, замена, пломбировка</v>
          </cell>
          <cell r="D185">
            <v>174.8</v>
          </cell>
          <cell r="E185">
            <v>162.80000000000001</v>
          </cell>
          <cell r="F185">
            <v>12</v>
          </cell>
          <cell r="G185">
            <v>0</v>
          </cell>
          <cell r="H185">
            <v>0</v>
          </cell>
          <cell r="I185">
            <v>174.6</v>
          </cell>
          <cell r="J185">
            <v>130.1</v>
          </cell>
          <cell r="K185">
            <v>44.5</v>
          </cell>
          <cell r="L185">
            <v>0</v>
          </cell>
          <cell r="M185">
            <v>0</v>
          </cell>
          <cell r="N185">
            <v>174.6</v>
          </cell>
          <cell r="O185">
            <v>130.1</v>
          </cell>
          <cell r="P185">
            <v>44.5</v>
          </cell>
          <cell r="S185">
            <v>0</v>
          </cell>
          <cell r="X185">
            <v>0</v>
          </cell>
          <cell r="AD185">
            <v>0.20000000000001705</v>
          </cell>
          <cell r="AE185">
            <v>32.700000000000017</v>
          </cell>
          <cell r="AF185">
            <v>0.20000000000001705</v>
          </cell>
          <cell r="AG185">
            <v>0.20000000000001705</v>
          </cell>
          <cell r="AH185">
            <v>0.20000000000001705</v>
          </cell>
          <cell r="AJ185">
            <v>0</v>
          </cell>
          <cell r="AP185">
            <v>0</v>
          </cell>
          <cell r="AR185">
            <v>0.20000000000001705</v>
          </cell>
          <cell r="AT185">
            <v>0</v>
          </cell>
          <cell r="AV185">
            <v>0.20000000000001705</v>
          </cell>
          <cell r="AX185">
            <v>0</v>
          </cell>
          <cell r="AZ185">
            <v>0.20000000000001705</v>
          </cell>
          <cell r="BB185">
            <v>0</v>
          </cell>
          <cell r="BD185">
            <v>0.20000000000001705</v>
          </cell>
        </row>
        <row r="186">
          <cell r="B186" t="str">
            <v>5.4.2.</v>
          </cell>
          <cell r="C186" t="str">
            <v>Услуги по отключению-подключению потребителей</v>
          </cell>
          <cell r="D186">
            <v>2294.8489799999998</v>
          </cell>
          <cell r="E186">
            <v>698.33717999999999</v>
          </cell>
          <cell r="F186">
            <v>61.331799999999987</v>
          </cell>
          <cell r="G186">
            <v>813.61</v>
          </cell>
          <cell r="H186">
            <v>721.56999999999994</v>
          </cell>
          <cell r="I186">
            <v>811.8</v>
          </cell>
          <cell r="J186">
            <v>648.9</v>
          </cell>
          <cell r="K186">
            <v>162.9</v>
          </cell>
          <cell r="L186">
            <v>0</v>
          </cell>
          <cell r="M186">
            <v>0</v>
          </cell>
          <cell r="N186">
            <v>811.8</v>
          </cell>
          <cell r="O186">
            <v>648.9</v>
          </cell>
          <cell r="P186">
            <v>162.9</v>
          </cell>
          <cell r="S186">
            <v>0</v>
          </cell>
          <cell r="X186">
            <v>0</v>
          </cell>
          <cell r="AD186">
            <v>1483.04898</v>
          </cell>
          <cell r="AE186">
            <v>49.437180000000012</v>
          </cell>
          <cell r="AF186">
            <v>-3.1020000000005155E-2</v>
          </cell>
          <cell r="AG186">
            <v>761.47897999999998</v>
          </cell>
          <cell r="AH186">
            <v>1483.04898</v>
          </cell>
          <cell r="AJ186">
            <v>0</v>
          </cell>
          <cell r="AL186">
            <v>52.1</v>
          </cell>
          <cell r="AP186">
            <v>0</v>
          </cell>
          <cell r="AR186">
            <v>1483.04898</v>
          </cell>
          <cell r="AT186">
            <v>0</v>
          </cell>
          <cell r="AV186">
            <v>1483.04898</v>
          </cell>
          <cell r="AX186">
            <v>0</v>
          </cell>
          <cell r="AZ186">
            <v>1483.04898</v>
          </cell>
          <cell r="BB186">
            <v>0</v>
          </cell>
          <cell r="BD186">
            <v>1483.04898</v>
          </cell>
        </row>
        <row r="187">
          <cell r="B187" t="str">
            <v>5.4.3.</v>
          </cell>
          <cell r="C187" t="str">
            <v>Инжиниринговые услуги</v>
          </cell>
          <cell r="D187">
            <v>1961.56826</v>
          </cell>
          <cell r="E187">
            <v>-1.6540000000077271E-2</v>
          </cell>
          <cell r="F187">
            <v>6.3247999999999998</v>
          </cell>
          <cell r="G187">
            <v>1919.86</v>
          </cell>
          <cell r="H187">
            <v>35.4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S187">
            <v>0</v>
          </cell>
          <cell r="X187">
            <v>0</v>
          </cell>
          <cell r="AD187">
            <v>1961.56826</v>
          </cell>
          <cell r="AE187">
            <v>-1.6540000000077271E-2</v>
          </cell>
          <cell r="AF187">
            <v>6.3082599999999225</v>
          </cell>
          <cell r="AG187">
            <v>1926.1682599999999</v>
          </cell>
          <cell r="AH187">
            <v>1961.56826</v>
          </cell>
          <cell r="AJ187">
            <v>0</v>
          </cell>
          <cell r="AP187">
            <v>0</v>
          </cell>
          <cell r="AR187">
            <v>1961.56826</v>
          </cell>
          <cell r="AT187">
            <v>0</v>
          </cell>
          <cell r="AV187">
            <v>1961.56826</v>
          </cell>
          <cell r="AX187">
            <v>0</v>
          </cell>
          <cell r="AZ187">
            <v>1961.56826</v>
          </cell>
          <cell r="BB187">
            <v>0</v>
          </cell>
          <cell r="BD187">
            <v>1961.56826</v>
          </cell>
        </row>
        <row r="188">
          <cell r="B188" t="str">
            <v>5.4.4.</v>
          </cell>
          <cell r="C188" t="str">
            <v>Ремонтно-эксплутационное обслуживание</v>
          </cell>
          <cell r="D188">
            <v>2830.3849999999993</v>
          </cell>
          <cell r="E188">
            <v>1799.03172</v>
          </cell>
          <cell r="F188">
            <v>22.642079999999851</v>
          </cell>
          <cell r="G188">
            <v>528.3803999999999</v>
          </cell>
          <cell r="H188">
            <v>480.33079999999995</v>
          </cell>
          <cell r="I188">
            <v>7019.2</v>
          </cell>
          <cell r="J188">
            <v>4409.3999999999996</v>
          </cell>
          <cell r="K188">
            <v>2609.8000000000002</v>
          </cell>
          <cell r="L188">
            <v>0</v>
          </cell>
          <cell r="M188">
            <v>0</v>
          </cell>
          <cell r="N188">
            <v>7019.2</v>
          </cell>
          <cell r="O188">
            <v>4409.3999999999996</v>
          </cell>
          <cell r="P188">
            <v>2609.8000000000002</v>
          </cell>
          <cell r="S188">
            <v>0</v>
          </cell>
          <cell r="X188">
            <v>0</v>
          </cell>
          <cell r="AC188">
            <v>3122</v>
          </cell>
          <cell r="AD188">
            <v>-1.4999999999872671E-2</v>
          </cell>
          <cell r="AE188">
            <v>3147.0317200000004</v>
          </cell>
          <cell r="AF188">
            <v>542.57380000000012</v>
          </cell>
          <cell r="AG188">
            <v>-4.5799999999871943E-2</v>
          </cell>
          <cell r="AH188">
            <v>-1.4999999999872671E-2</v>
          </cell>
          <cell r="AI188">
            <v>67</v>
          </cell>
          <cell r="AJ188">
            <v>1133.8</v>
          </cell>
          <cell r="AK188">
            <v>2702.4</v>
          </cell>
          <cell r="AL188">
            <v>2685.1</v>
          </cell>
          <cell r="AM188">
            <v>1614.1</v>
          </cell>
          <cell r="AN188">
            <v>1133.8</v>
          </cell>
          <cell r="AP188">
            <v>0</v>
          </cell>
          <cell r="AR188">
            <v>-1133.8149999999998</v>
          </cell>
          <cell r="AT188">
            <v>0</v>
          </cell>
          <cell r="AV188">
            <v>-1133.8149999999998</v>
          </cell>
          <cell r="AX188">
            <v>0</v>
          </cell>
          <cell r="AZ188">
            <v>-1133.8149999999998</v>
          </cell>
          <cell r="BB188">
            <v>0</v>
          </cell>
          <cell r="BD188">
            <v>-1133.8149999999998</v>
          </cell>
        </row>
        <row r="189">
          <cell r="B189" t="str">
            <v>5.4.5.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  <cell r="AP189">
            <v>0</v>
          </cell>
          <cell r="AR189">
            <v>0</v>
          </cell>
          <cell r="AT189">
            <v>0</v>
          </cell>
          <cell r="AV189">
            <v>0</v>
          </cell>
          <cell r="AX189">
            <v>0</v>
          </cell>
          <cell r="AZ189">
            <v>0</v>
          </cell>
          <cell r="BB189">
            <v>0</v>
          </cell>
          <cell r="BD189">
            <v>0</v>
          </cell>
        </row>
        <row r="190">
          <cell r="B190" t="str">
            <v>5.4.12.</v>
          </cell>
          <cell r="C190" t="str">
            <v>Остальное (меньше 5% от суммы по строке)</v>
          </cell>
          <cell r="D190">
            <v>523.88459999999998</v>
          </cell>
          <cell r="E190">
            <v>150.79102</v>
          </cell>
          <cell r="F190">
            <v>86.778379999999999</v>
          </cell>
          <cell r="G190">
            <v>167.9966</v>
          </cell>
          <cell r="H190">
            <v>118.31859999999999</v>
          </cell>
          <cell r="I190">
            <v>8972.7999999999993</v>
          </cell>
          <cell r="J190">
            <v>2495.1</v>
          </cell>
          <cell r="K190">
            <v>271.5</v>
          </cell>
          <cell r="L190">
            <v>2123.1999999999998</v>
          </cell>
          <cell r="M190">
            <v>4083</v>
          </cell>
          <cell r="N190">
            <v>8972.7999999999993</v>
          </cell>
          <cell r="O190">
            <v>2495.1</v>
          </cell>
          <cell r="P190">
            <v>271.5</v>
          </cell>
          <cell r="Q190">
            <v>2123.1999999999998</v>
          </cell>
          <cell r="R190">
            <v>4083</v>
          </cell>
          <cell r="S190">
            <v>0</v>
          </cell>
          <cell r="X190">
            <v>0</v>
          </cell>
          <cell r="AC190">
            <v>8968.7000000000007</v>
          </cell>
          <cell r="AD190">
            <v>519.78460000000086</v>
          </cell>
          <cell r="AE190">
            <v>6624.3910200000009</v>
          </cell>
          <cell r="AF190">
            <v>6439.6694000000007</v>
          </cell>
          <cell r="AG190">
            <v>4484.4660000000013</v>
          </cell>
          <cell r="AH190">
            <v>519.78460000000086</v>
          </cell>
          <cell r="AJ190">
            <v>0</v>
          </cell>
          <cell r="AP190">
            <v>1774.7199999999998</v>
          </cell>
          <cell r="AQ190">
            <v>1774.72</v>
          </cell>
          <cell r="AR190">
            <v>519.78460000000064</v>
          </cell>
          <cell r="AT190">
            <v>1764.1</v>
          </cell>
          <cell r="AU190">
            <v>1764.1</v>
          </cell>
          <cell r="AV190">
            <v>519.78460000000041</v>
          </cell>
          <cell r="AX190">
            <v>1877.0024000000001</v>
          </cell>
          <cell r="AZ190">
            <v>2396.7870000000003</v>
          </cell>
          <cell r="BB190">
            <v>0</v>
          </cell>
          <cell r="BD190">
            <v>2396.7870000000003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  <cell r="AP193">
            <v>0</v>
          </cell>
          <cell r="AR193">
            <v>0</v>
          </cell>
          <cell r="AT193">
            <v>0</v>
          </cell>
          <cell r="AV193">
            <v>0</v>
          </cell>
          <cell r="AX193">
            <v>0</v>
          </cell>
          <cell r="AZ193">
            <v>0</v>
          </cell>
          <cell r="BB193">
            <v>0</v>
          </cell>
          <cell r="BD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  <cell r="AP194">
            <v>0</v>
          </cell>
          <cell r="AR194">
            <v>0</v>
          </cell>
          <cell r="AT194">
            <v>0</v>
          </cell>
          <cell r="AV194">
            <v>0</v>
          </cell>
          <cell r="AX194">
            <v>0</v>
          </cell>
          <cell r="AZ194">
            <v>0</v>
          </cell>
          <cell r="BB194">
            <v>0</v>
          </cell>
          <cell r="BD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  <cell r="AP195">
            <v>0</v>
          </cell>
          <cell r="AR195">
            <v>0</v>
          </cell>
          <cell r="AT195">
            <v>0</v>
          </cell>
          <cell r="AV195">
            <v>0</v>
          </cell>
          <cell r="AX195">
            <v>0</v>
          </cell>
          <cell r="AZ195">
            <v>0</v>
          </cell>
          <cell r="BB195">
            <v>0</v>
          </cell>
          <cell r="BD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  <cell r="AP196">
            <v>0</v>
          </cell>
          <cell r="AR196">
            <v>0</v>
          </cell>
          <cell r="AT196">
            <v>0</v>
          </cell>
          <cell r="AV196">
            <v>0</v>
          </cell>
          <cell r="AX196">
            <v>0</v>
          </cell>
          <cell r="AZ196">
            <v>0</v>
          </cell>
          <cell r="BB196">
            <v>0</v>
          </cell>
          <cell r="BD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  <cell r="AP197">
            <v>0</v>
          </cell>
          <cell r="AR197">
            <v>0</v>
          </cell>
          <cell r="AT197">
            <v>0</v>
          </cell>
          <cell r="AV197">
            <v>0</v>
          </cell>
          <cell r="AX197">
            <v>0</v>
          </cell>
          <cell r="AZ197">
            <v>0</v>
          </cell>
          <cell r="BB197">
            <v>0</v>
          </cell>
          <cell r="BD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  <cell r="AP198">
            <v>0</v>
          </cell>
          <cell r="AR198">
            <v>0</v>
          </cell>
          <cell r="AT198">
            <v>0</v>
          </cell>
          <cell r="AV198">
            <v>0</v>
          </cell>
          <cell r="AX198">
            <v>0</v>
          </cell>
          <cell r="AZ198">
            <v>0</v>
          </cell>
          <cell r="BB198">
            <v>0</v>
          </cell>
          <cell r="BD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  <cell r="AP201">
            <v>0</v>
          </cell>
          <cell r="AR201">
            <v>0</v>
          </cell>
          <cell r="AT201">
            <v>0</v>
          </cell>
          <cell r="AV201">
            <v>0</v>
          </cell>
          <cell r="AX201">
            <v>0</v>
          </cell>
          <cell r="AZ201">
            <v>0</v>
          </cell>
          <cell r="BB201">
            <v>0</v>
          </cell>
          <cell r="BD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  <cell r="AP202">
            <v>0</v>
          </cell>
          <cell r="AR202">
            <v>0</v>
          </cell>
          <cell r="AT202">
            <v>0</v>
          </cell>
          <cell r="AV202">
            <v>0</v>
          </cell>
          <cell r="AX202">
            <v>0</v>
          </cell>
          <cell r="AZ202">
            <v>0</v>
          </cell>
          <cell r="BB202">
            <v>0</v>
          </cell>
          <cell r="BD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  <cell r="AP203">
            <v>0</v>
          </cell>
          <cell r="AR203">
            <v>0</v>
          </cell>
          <cell r="AT203">
            <v>0</v>
          </cell>
          <cell r="AV203">
            <v>0</v>
          </cell>
          <cell r="AX203">
            <v>0</v>
          </cell>
          <cell r="AZ203">
            <v>0</v>
          </cell>
          <cell r="BB203">
            <v>0</v>
          </cell>
          <cell r="BD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  <cell r="AP204">
            <v>0</v>
          </cell>
          <cell r="AR204">
            <v>0</v>
          </cell>
          <cell r="AT204">
            <v>0</v>
          </cell>
          <cell r="AV204">
            <v>0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  <cell r="AP205">
            <v>0</v>
          </cell>
          <cell r="AR205">
            <v>0</v>
          </cell>
          <cell r="AT205">
            <v>0</v>
          </cell>
          <cell r="AV205">
            <v>0</v>
          </cell>
          <cell r="AX205">
            <v>0</v>
          </cell>
          <cell r="AZ205">
            <v>0</v>
          </cell>
          <cell r="BB205">
            <v>0</v>
          </cell>
          <cell r="BD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  <cell r="AR206">
            <v>0</v>
          </cell>
          <cell r="AV206">
            <v>0</v>
          </cell>
          <cell r="AZ206">
            <v>0</v>
          </cell>
          <cell r="BD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  <cell r="AR207">
            <v>0</v>
          </cell>
          <cell r="AV207">
            <v>0</v>
          </cell>
          <cell r="AZ207">
            <v>0</v>
          </cell>
          <cell r="BD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  <cell r="AR208">
            <v>0</v>
          </cell>
          <cell r="AV208">
            <v>0</v>
          </cell>
          <cell r="AZ208">
            <v>0</v>
          </cell>
          <cell r="BD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  <cell r="AR209">
            <v>0</v>
          </cell>
          <cell r="AV209">
            <v>0</v>
          </cell>
          <cell r="AZ209">
            <v>0</v>
          </cell>
          <cell r="BD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  <cell r="AR210">
            <v>0</v>
          </cell>
          <cell r="AV210">
            <v>0</v>
          </cell>
          <cell r="AZ210">
            <v>0</v>
          </cell>
          <cell r="BD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44547.544420999999</v>
          </cell>
          <cell r="E212">
            <v>845.87459999999987</v>
          </cell>
          <cell r="F212">
            <v>1669.3264209999998</v>
          </cell>
          <cell r="G212">
            <v>0</v>
          </cell>
          <cell r="H212">
            <v>42032.343399999998</v>
          </cell>
          <cell r="I212">
            <v>1637.2</v>
          </cell>
          <cell r="J212">
            <v>407</v>
          </cell>
          <cell r="K212">
            <v>791.5</v>
          </cell>
          <cell r="L212">
            <v>438.7</v>
          </cell>
          <cell r="M212">
            <v>0</v>
          </cell>
          <cell r="N212">
            <v>1637.2</v>
          </cell>
          <cell r="O212">
            <v>407</v>
          </cell>
          <cell r="P212">
            <v>791.5</v>
          </cell>
          <cell r="Q212">
            <v>438.7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133.30000000000001</v>
          </cell>
          <cell r="Y212">
            <v>0</v>
          </cell>
          <cell r="Z212">
            <v>0</v>
          </cell>
          <cell r="AA212">
            <v>0</v>
          </cell>
          <cell r="AB212">
            <v>133.30000000000001</v>
          </cell>
          <cell r="AC212">
            <v>133</v>
          </cell>
          <cell r="AD212">
            <v>42864.64442099999</v>
          </cell>
          <cell r="AE212">
            <v>526.47459999999978</v>
          </cell>
          <cell r="AF212">
            <v>1404.3010209999995</v>
          </cell>
          <cell r="AG212">
            <v>965.60102099999961</v>
          </cell>
          <cell r="AH212">
            <v>42864.64442099999</v>
          </cell>
          <cell r="AI212">
            <v>61.9</v>
          </cell>
          <cell r="AJ212">
            <v>16.5</v>
          </cell>
          <cell r="AK212">
            <v>16.5</v>
          </cell>
          <cell r="AL212">
            <v>16.5</v>
          </cell>
          <cell r="AM212">
            <v>16.5</v>
          </cell>
          <cell r="AN212">
            <v>16.5</v>
          </cell>
          <cell r="AP212">
            <v>10095.14</v>
          </cell>
          <cell r="AQ212">
            <v>0</v>
          </cell>
          <cell r="AR212">
            <v>52943.284420999989</v>
          </cell>
          <cell r="AS212">
            <v>0</v>
          </cell>
          <cell r="AT212">
            <v>9685.9231</v>
          </cell>
          <cell r="AU212">
            <v>0</v>
          </cell>
          <cell r="AV212">
            <v>62629.207520999989</v>
          </cell>
          <cell r="AW212">
            <v>0</v>
          </cell>
          <cell r="AX212">
            <v>10305.822178400002</v>
          </cell>
          <cell r="AY212">
            <v>0</v>
          </cell>
          <cell r="AZ212">
            <v>72935.02969939998</v>
          </cell>
          <cell r="BA212">
            <v>0</v>
          </cell>
          <cell r="BB212">
            <v>0</v>
          </cell>
          <cell r="BC212">
            <v>0</v>
          </cell>
          <cell r="BD212">
            <v>72935.02969939998</v>
          </cell>
          <cell r="BE212">
            <v>0</v>
          </cell>
        </row>
        <row r="213">
          <cell r="B213" t="str">
            <v>7.10.1</v>
          </cell>
          <cell r="C213" t="str">
            <v>прочие (страховое возмещение, возмещение ущерба, компенсация по ученическим договорам)</v>
          </cell>
          <cell r="D213">
            <v>235.52985999999999</v>
          </cell>
          <cell r="E213">
            <v>4.6870000000000003</v>
          </cell>
          <cell r="F213">
            <v>230.84285999999997</v>
          </cell>
          <cell r="G213">
            <v>0</v>
          </cell>
          <cell r="H213">
            <v>0</v>
          </cell>
          <cell r="I213">
            <v>25</v>
          </cell>
          <cell r="J213">
            <v>0</v>
          </cell>
          <cell r="K213">
            <v>25</v>
          </cell>
          <cell r="L213">
            <v>0</v>
          </cell>
          <cell r="M213">
            <v>0</v>
          </cell>
          <cell r="N213">
            <v>25</v>
          </cell>
          <cell r="P213">
            <v>25</v>
          </cell>
          <cell r="S213">
            <v>0</v>
          </cell>
          <cell r="X213">
            <v>0</v>
          </cell>
          <cell r="AD213">
            <v>210.52985999999999</v>
          </cell>
          <cell r="AE213">
            <v>4.6870000000000003</v>
          </cell>
          <cell r="AF213">
            <v>210.52985999999999</v>
          </cell>
          <cell r="AG213">
            <v>210.52985999999999</v>
          </cell>
          <cell r="AH213">
            <v>210.52985999999999</v>
          </cell>
          <cell r="AJ213">
            <v>0</v>
          </cell>
          <cell r="AP213">
            <v>0</v>
          </cell>
          <cell r="AR213">
            <v>210.52985999999999</v>
          </cell>
          <cell r="AT213">
            <v>0</v>
          </cell>
          <cell r="AV213">
            <v>210.52985999999999</v>
          </cell>
          <cell r="AX213">
            <v>0</v>
          </cell>
          <cell r="AZ213">
            <v>210.52985999999999</v>
          </cell>
          <cell r="BB213">
            <v>0</v>
          </cell>
          <cell r="BD213">
            <v>210.52985999999999</v>
          </cell>
        </row>
        <row r="214">
          <cell r="B214" t="str">
            <v>7.10.2</v>
          </cell>
          <cell r="C214" t="str">
            <v xml:space="preserve">доход от оценки приобретенных объектов основных средств (ТП)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S214">
            <v>0</v>
          </cell>
          <cell r="X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J214">
            <v>0</v>
          </cell>
          <cell r="AP214">
            <v>0</v>
          </cell>
          <cell r="AR214">
            <v>0</v>
          </cell>
          <cell r="AT214">
            <v>0</v>
          </cell>
          <cell r="AV214">
            <v>0</v>
          </cell>
          <cell r="AX214">
            <v>0</v>
          </cell>
          <cell r="AZ214">
            <v>0</v>
          </cell>
          <cell r="BB214">
            <v>0</v>
          </cell>
          <cell r="BD214">
            <v>0</v>
          </cell>
        </row>
        <row r="215">
          <cell r="B215" t="str">
            <v>7.10.3</v>
          </cell>
          <cell r="C215" t="str">
            <v>ограничение потребителей (БСК)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  <cell r="AP215">
            <v>0</v>
          </cell>
          <cell r="AR215">
            <v>0</v>
          </cell>
          <cell r="AT215">
            <v>0</v>
          </cell>
          <cell r="AV215">
            <v>0</v>
          </cell>
          <cell r="AX215">
            <v>0</v>
          </cell>
          <cell r="AZ215">
            <v>0</v>
          </cell>
          <cell r="BB215">
            <v>0</v>
          </cell>
          <cell r="BD215">
            <v>0</v>
          </cell>
        </row>
        <row r="216">
          <cell r="B216" t="str">
            <v>7.10.4</v>
          </cell>
          <cell r="C216" t="str">
            <v>возмещение убытков (от бездоговорного потребления)</v>
          </cell>
          <cell r="D216">
            <v>1067.4364609999998</v>
          </cell>
          <cell r="E216">
            <v>281.46093999999994</v>
          </cell>
          <cell r="F216">
            <v>785.97552099999996</v>
          </cell>
          <cell r="G216">
            <v>0</v>
          </cell>
          <cell r="H216">
            <v>0</v>
          </cell>
          <cell r="I216">
            <v>1081.2</v>
          </cell>
          <cell r="J216">
            <v>295.3</v>
          </cell>
          <cell r="K216">
            <v>590.5</v>
          </cell>
          <cell r="L216">
            <v>195.4</v>
          </cell>
          <cell r="M216">
            <v>0</v>
          </cell>
          <cell r="N216">
            <v>1081.2</v>
          </cell>
          <cell r="O216">
            <v>295.3</v>
          </cell>
          <cell r="P216">
            <v>590.5</v>
          </cell>
          <cell r="Q216">
            <v>195.4</v>
          </cell>
          <cell r="S216">
            <v>0</v>
          </cell>
          <cell r="X216">
            <v>0</v>
          </cell>
          <cell r="AC216">
            <v>18.100000000000001</v>
          </cell>
          <cell r="AD216">
            <v>3.6460999999889054E-2</v>
          </cell>
          <cell r="AE216">
            <v>-3.9060000000051609E-2</v>
          </cell>
          <cell r="AF216">
            <v>195.43646099999989</v>
          </cell>
          <cell r="AG216">
            <v>3.6460999999889054E-2</v>
          </cell>
          <cell r="AH216">
            <v>3.6460999999889054E-2</v>
          </cell>
          <cell r="AI216">
            <v>4.3</v>
          </cell>
          <cell r="AJ216">
            <v>0</v>
          </cell>
          <cell r="AP216">
            <v>0</v>
          </cell>
          <cell r="AR216">
            <v>3.6460999999889054E-2</v>
          </cell>
          <cell r="AT216">
            <v>0</v>
          </cell>
          <cell r="AV216">
            <v>3.6460999999889054E-2</v>
          </cell>
          <cell r="AX216">
            <v>0</v>
          </cell>
          <cell r="AZ216">
            <v>3.6460999999889054E-2</v>
          </cell>
          <cell r="BB216">
            <v>0</v>
          </cell>
          <cell r="BD216">
            <v>3.6460999999889054E-2</v>
          </cell>
        </row>
        <row r="217">
          <cell r="B217" t="str">
            <v>7.10.5</v>
          </cell>
          <cell r="C217" t="str">
            <v>возмещение ущерба от безучетного потребления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  <cell r="AP217">
            <v>0</v>
          </cell>
          <cell r="AR217">
            <v>0</v>
          </cell>
          <cell r="AT217">
            <v>0</v>
          </cell>
          <cell r="AV217">
            <v>0</v>
          </cell>
          <cell r="AX217">
            <v>0</v>
          </cell>
          <cell r="AZ217">
            <v>0</v>
          </cell>
          <cell r="BB217">
            <v>0</v>
          </cell>
          <cell r="BD217">
            <v>0</v>
          </cell>
        </row>
        <row r="218">
          <cell r="B218" t="str">
            <v>7.10.6</v>
          </cell>
          <cell r="C218" t="str">
            <v>доходы от списания ОС и МПЗ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  <cell r="AP218">
            <v>277.68</v>
          </cell>
          <cell r="AR218">
            <v>277.68</v>
          </cell>
          <cell r="AT218">
            <v>295.72919999999999</v>
          </cell>
          <cell r="AV218">
            <v>573.40920000000006</v>
          </cell>
          <cell r="AX218">
            <v>314.65586880000001</v>
          </cell>
          <cell r="AZ218">
            <v>888.06506880000006</v>
          </cell>
          <cell r="BB218">
            <v>0</v>
          </cell>
          <cell r="BD218">
            <v>888.06506880000006</v>
          </cell>
        </row>
        <row r="219">
          <cell r="B219" t="str">
            <v>7.10.7</v>
          </cell>
          <cell r="C219" t="str">
            <v>доходы от оприходования материалов прии ремонте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  <cell r="AP219">
            <v>582.06000000000006</v>
          </cell>
          <cell r="AR219">
            <v>582.06000000000006</v>
          </cell>
          <cell r="AT219">
            <v>619.89390000000003</v>
          </cell>
          <cell r="AV219">
            <v>1201.9539</v>
          </cell>
          <cell r="AX219">
            <v>659.56710960000009</v>
          </cell>
          <cell r="AZ219">
            <v>1861.5210096000001</v>
          </cell>
          <cell r="BB219">
            <v>0</v>
          </cell>
          <cell r="BD219">
            <v>1861.5210096000001</v>
          </cell>
        </row>
        <row r="220">
          <cell r="B220" t="str">
            <v>7.10.8</v>
          </cell>
          <cell r="C220" t="str">
            <v>госпошлина поступивашя</v>
          </cell>
          <cell r="D220">
            <v>40.297400000000003</v>
          </cell>
          <cell r="E220">
            <v>24.37</v>
          </cell>
          <cell r="F220">
            <v>15.9274</v>
          </cell>
          <cell r="G220">
            <v>0</v>
          </cell>
          <cell r="H220">
            <v>0</v>
          </cell>
          <cell r="I220">
            <v>40.299999999999997</v>
          </cell>
          <cell r="J220">
            <v>0</v>
          </cell>
          <cell r="K220">
            <v>0</v>
          </cell>
          <cell r="L220">
            <v>40.299999999999997</v>
          </cell>
          <cell r="M220">
            <v>0</v>
          </cell>
          <cell r="N220">
            <v>40.299999999999997</v>
          </cell>
          <cell r="Q220">
            <v>40.299999999999997</v>
          </cell>
          <cell r="S220">
            <v>0</v>
          </cell>
          <cell r="X220">
            <v>0</v>
          </cell>
          <cell r="AD220">
            <v>-2.5999999999939405E-3</v>
          </cell>
          <cell r="AE220">
            <v>24.37</v>
          </cell>
          <cell r="AF220">
            <v>40.297400000000003</v>
          </cell>
          <cell r="AG220">
            <v>-2.5999999999939405E-3</v>
          </cell>
          <cell r="AH220">
            <v>-2.5999999999939405E-3</v>
          </cell>
          <cell r="AJ220">
            <v>0</v>
          </cell>
          <cell r="AP220">
            <v>0</v>
          </cell>
          <cell r="AR220">
            <v>-2.5999999999939405E-3</v>
          </cell>
          <cell r="AT220">
            <v>0</v>
          </cell>
          <cell r="AV220">
            <v>-2.5999999999939405E-3</v>
          </cell>
          <cell r="AX220">
            <v>0</v>
          </cell>
          <cell r="AZ220">
            <v>-2.5999999999939405E-3</v>
          </cell>
          <cell r="BB220">
            <v>0</v>
          </cell>
          <cell r="BD220">
            <v>-2.5999999999939405E-3</v>
          </cell>
        </row>
        <row r="221">
          <cell r="B221" t="str">
            <v>7.10.9</v>
          </cell>
          <cell r="C221" t="str">
            <v xml:space="preserve">доходы от оприходования имущества, оказавшегося в излишке в результате инвентаризации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  <cell r="AP221">
            <v>0</v>
          </cell>
          <cell r="AR221">
            <v>0</v>
          </cell>
          <cell r="AT221">
            <v>0</v>
          </cell>
          <cell r="AV221">
            <v>0</v>
          </cell>
          <cell r="AX221">
            <v>0</v>
          </cell>
          <cell r="AZ221">
            <v>0</v>
          </cell>
          <cell r="BB221">
            <v>0</v>
          </cell>
          <cell r="BD221">
            <v>0</v>
          </cell>
        </row>
        <row r="222">
          <cell r="B222" t="str">
            <v>7.10.10</v>
          </cell>
          <cell r="C222" t="str">
            <v>прочее</v>
          </cell>
          <cell r="D222">
            <v>43204.280699999996</v>
          </cell>
          <cell r="E222">
            <v>535.35665999999992</v>
          </cell>
          <cell r="F222">
            <v>636.5806399999999</v>
          </cell>
          <cell r="G222">
            <v>0</v>
          </cell>
          <cell r="H222">
            <v>42032.343399999998</v>
          </cell>
          <cell r="I222">
            <v>490.7</v>
          </cell>
          <cell r="J222">
            <v>111.7</v>
          </cell>
          <cell r="K222">
            <v>176</v>
          </cell>
          <cell r="L222">
            <v>203</v>
          </cell>
          <cell r="M222">
            <v>0</v>
          </cell>
          <cell r="N222">
            <v>490.7</v>
          </cell>
          <cell r="O222">
            <v>111.7</v>
          </cell>
          <cell r="P222">
            <v>176</v>
          </cell>
          <cell r="Q222">
            <v>203</v>
          </cell>
          <cell r="S222">
            <v>0</v>
          </cell>
          <cell r="X222">
            <v>133.30000000000001</v>
          </cell>
          <cell r="AB222">
            <v>133.30000000000001</v>
          </cell>
          <cell r="AC222">
            <v>114.9</v>
          </cell>
          <cell r="AD222">
            <v>42654.080699999991</v>
          </cell>
          <cell r="AE222">
            <v>497.45665999999983</v>
          </cell>
          <cell r="AF222">
            <v>958.03729999999973</v>
          </cell>
          <cell r="AG222">
            <v>755.03729999999973</v>
          </cell>
          <cell r="AH222">
            <v>42654.080699999991</v>
          </cell>
          <cell r="AI222">
            <v>57.6</v>
          </cell>
          <cell r="AJ222">
            <v>16.5</v>
          </cell>
          <cell r="AK222">
            <v>16.5</v>
          </cell>
          <cell r="AL222">
            <v>16.5</v>
          </cell>
          <cell r="AM222">
            <v>16.5</v>
          </cell>
          <cell r="AN222">
            <v>16.5</v>
          </cell>
          <cell r="AP222">
            <v>9235.4</v>
          </cell>
          <cell r="AR222">
            <v>51872.980699999993</v>
          </cell>
          <cell r="AT222">
            <v>8770.2999999999993</v>
          </cell>
          <cell r="AV222">
            <v>60643.280699999988</v>
          </cell>
          <cell r="AX222">
            <v>9331.5992000000006</v>
          </cell>
          <cell r="AZ222">
            <v>69974.879899999985</v>
          </cell>
          <cell r="BB222">
            <v>0</v>
          </cell>
          <cell r="BD222">
            <v>69974.879899999985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  <cell r="AR225">
            <v>0</v>
          </cell>
          <cell r="AV225">
            <v>0</v>
          </cell>
          <cell r="AZ225">
            <v>0</v>
          </cell>
          <cell r="BD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  <cell r="AR226">
            <v>0</v>
          </cell>
          <cell r="AV226">
            <v>0</v>
          </cell>
          <cell r="AZ226">
            <v>0</v>
          </cell>
          <cell r="BD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  <cell r="AR227">
            <v>0</v>
          </cell>
          <cell r="AV227">
            <v>0</v>
          </cell>
          <cell r="AZ227">
            <v>0</v>
          </cell>
          <cell r="BD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  <cell r="AR228">
            <v>0</v>
          </cell>
          <cell r="AV228">
            <v>0</v>
          </cell>
          <cell r="AZ228">
            <v>0</v>
          </cell>
          <cell r="BD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  <cell r="AR229">
            <v>0</v>
          </cell>
          <cell r="AV229">
            <v>0</v>
          </cell>
          <cell r="AZ229">
            <v>0</v>
          </cell>
          <cell r="BD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  <cell r="AR230">
            <v>0</v>
          </cell>
          <cell r="AV230">
            <v>0</v>
          </cell>
          <cell r="AZ230">
            <v>0</v>
          </cell>
          <cell r="BD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  <cell r="AR231">
            <v>0</v>
          </cell>
          <cell r="AV231">
            <v>0</v>
          </cell>
          <cell r="AZ231">
            <v>0</v>
          </cell>
          <cell r="BD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  <cell r="AR232">
            <v>0</v>
          </cell>
          <cell r="AV232">
            <v>0</v>
          </cell>
          <cell r="AZ232">
            <v>0</v>
          </cell>
          <cell r="BD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  <cell r="AR233">
            <v>0</v>
          </cell>
          <cell r="AV233">
            <v>0</v>
          </cell>
          <cell r="AZ233">
            <v>0</v>
          </cell>
          <cell r="BD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  <cell r="AR234">
            <v>0</v>
          </cell>
          <cell r="AV234">
            <v>0</v>
          </cell>
          <cell r="AZ234">
            <v>0</v>
          </cell>
          <cell r="BD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  <cell r="AR237">
            <v>0</v>
          </cell>
          <cell r="AV237">
            <v>0</v>
          </cell>
          <cell r="AZ237">
            <v>0</v>
          </cell>
          <cell r="BD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  <cell r="AR238">
            <v>0</v>
          </cell>
          <cell r="AV238">
            <v>0</v>
          </cell>
          <cell r="AZ238">
            <v>0</v>
          </cell>
          <cell r="BD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  <cell r="AR239">
            <v>0</v>
          </cell>
          <cell r="AV239">
            <v>0</v>
          </cell>
          <cell r="AZ239">
            <v>0</v>
          </cell>
          <cell r="BD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  <cell r="AR240">
            <v>0</v>
          </cell>
          <cell r="AV240">
            <v>0</v>
          </cell>
          <cell r="AZ240">
            <v>0</v>
          </cell>
          <cell r="BD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  <cell r="AR241">
            <v>0</v>
          </cell>
          <cell r="AV241">
            <v>0</v>
          </cell>
          <cell r="AZ241">
            <v>0</v>
          </cell>
          <cell r="BD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  <cell r="AR242">
            <v>0</v>
          </cell>
          <cell r="AV242">
            <v>0</v>
          </cell>
          <cell r="AZ242">
            <v>0</v>
          </cell>
          <cell r="BD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  <cell r="AR243">
            <v>0</v>
          </cell>
          <cell r="AV243">
            <v>0</v>
          </cell>
          <cell r="AZ243">
            <v>0</v>
          </cell>
          <cell r="BD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  <cell r="AR244">
            <v>0</v>
          </cell>
          <cell r="AV244">
            <v>0</v>
          </cell>
          <cell r="AZ244">
            <v>0</v>
          </cell>
          <cell r="BD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  <cell r="AR245">
            <v>0</v>
          </cell>
          <cell r="AV245">
            <v>0</v>
          </cell>
          <cell r="AZ245">
            <v>0</v>
          </cell>
          <cell r="BD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  <cell r="AR246">
            <v>0</v>
          </cell>
          <cell r="AV246">
            <v>0</v>
          </cell>
          <cell r="AZ246">
            <v>0</v>
          </cell>
          <cell r="BD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  <cell r="AP248" t="str">
            <v>Возникновение обязательств или прочих оснований для финансирования по начислению</v>
          </cell>
          <cell r="AQ248" t="str">
            <v>Общий объем финансирования</v>
          </cell>
          <cell r="AR248" t="str">
            <v>Сальдо на начало года</v>
          </cell>
          <cell r="AT248" t="str">
            <v>Возникновение обязательств или прочих оснований для финансирования по начислению</v>
          </cell>
          <cell r="AU248" t="str">
            <v>Общий объем финансирования</v>
          </cell>
          <cell r="AV248" t="str">
            <v>Сальдо на начало года</v>
          </cell>
          <cell r="AX248" t="str">
            <v>Возникновение обязательств или прочих оснований для финансирования по начислению</v>
          </cell>
          <cell r="AY248" t="str">
            <v>Общий объем финансирования</v>
          </cell>
          <cell r="AZ248" t="str">
            <v>Сальдо на начало года</v>
          </cell>
          <cell r="BB248" t="str">
            <v>Возникновение обязательств или прочих оснований для финансирования по начислению</v>
          </cell>
          <cell r="BC248" t="str">
            <v>Общий объем финансирования</v>
          </cell>
          <cell r="BD248" t="str">
            <v>Сальдо на начало года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  <cell r="AP249" t="str">
            <v>Итого за год</v>
          </cell>
          <cell r="AQ249" t="str">
            <v>Итого за год</v>
          </cell>
          <cell r="AR249" t="str">
            <v>Активное (авансы выданные, ДЗ)</v>
          </cell>
          <cell r="AS249" t="str">
            <v>Пассивное (кредиторская задолжен.)</v>
          </cell>
          <cell r="AT249" t="str">
            <v>Итого за год</v>
          </cell>
          <cell r="AU249" t="str">
            <v>Итого за год</v>
          </cell>
          <cell r="AV249" t="str">
            <v>Активное (авансы выданные, ДЗ)</v>
          </cell>
          <cell r="AW249" t="str">
            <v>Пассивное (кредиторская задолжен.)</v>
          </cell>
          <cell r="AX249" t="str">
            <v>Итого за год</v>
          </cell>
          <cell r="AY249" t="str">
            <v>Итого за год</v>
          </cell>
          <cell r="AZ249" t="str">
            <v>Активное (авансы выданные, ДЗ)</v>
          </cell>
          <cell r="BA249" t="str">
            <v>Пассивное (кредиторская задолжен.)</v>
          </cell>
          <cell r="BB249" t="str">
            <v>Итого за год</v>
          </cell>
          <cell r="BC249" t="str">
            <v>Итого за год</v>
          </cell>
          <cell r="BD249" t="str">
            <v>Активное (авансы выданные, ДЗ)</v>
          </cell>
          <cell r="BE249" t="str">
            <v>Пассивное (кредиторская задолжен.)</v>
          </cell>
        </row>
        <row r="250">
          <cell r="E250" t="str">
            <v>I</v>
          </cell>
          <cell r="F250" t="str">
            <v>II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  <cell r="AP251">
            <v>40</v>
          </cell>
          <cell r="AQ251">
            <v>41</v>
          </cell>
          <cell r="AR251">
            <v>42</v>
          </cell>
          <cell r="AS251">
            <v>43</v>
          </cell>
          <cell r="AT251">
            <v>44</v>
          </cell>
          <cell r="AU251">
            <v>45</v>
          </cell>
          <cell r="AV251">
            <v>46</v>
          </cell>
          <cell r="AW251">
            <v>47</v>
          </cell>
          <cell r="AX251">
            <v>48</v>
          </cell>
          <cell r="AY251">
            <v>49</v>
          </cell>
          <cell r="AZ251">
            <v>50</v>
          </cell>
          <cell r="BA251">
            <v>51</v>
          </cell>
          <cell r="BB251">
            <v>52</v>
          </cell>
          <cell r="BC251">
            <v>53</v>
          </cell>
          <cell r="BD251">
            <v>54</v>
          </cell>
          <cell r="BE251">
            <v>55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4956993.8545438815</v>
          </cell>
          <cell r="E252">
            <v>1348743.8585599998</v>
          </cell>
          <cell r="F252">
            <v>1455937.0129920819</v>
          </cell>
          <cell r="G252">
            <v>1052689.7542234</v>
          </cell>
          <cell r="H252">
            <v>1099623.2287684001</v>
          </cell>
          <cell r="I252">
            <v>4874423.66</v>
          </cell>
          <cell r="J252">
            <v>1344231.7</v>
          </cell>
          <cell r="K252">
            <v>1373326.96</v>
          </cell>
          <cell r="L252">
            <v>985683.7</v>
          </cell>
          <cell r="M252">
            <v>1171181.2999999996</v>
          </cell>
          <cell r="N252">
            <v>3803910.86</v>
          </cell>
          <cell r="O252">
            <v>1072054.0999999999</v>
          </cell>
          <cell r="P252">
            <v>1117084.1600000001</v>
          </cell>
          <cell r="Q252">
            <v>716221.10000000009</v>
          </cell>
          <cell r="R252">
            <v>898551.5</v>
          </cell>
          <cell r="S252">
            <v>1070512.7999999998</v>
          </cell>
          <cell r="T252">
            <v>272177.59999999998</v>
          </cell>
          <cell r="U252">
            <v>256242.8</v>
          </cell>
          <cell r="V252">
            <v>269462.59999999998</v>
          </cell>
          <cell r="W252">
            <v>272629.8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52902.100000000006</v>
          </cell>
          <cell r="AD252">
            <v>122833</v>
          </cell>
          <cell r="AE252">
            <v>76353.7</v>
          </cell>
          <cell r="AF252">
            <v>114916.90000000001</v>
          </cell>
          <cell r="AG252">
            <v>127824.4</v>
          </cell>
          <cell r="AH252">
            <v>122833</v>
          </cell>
          <cell r="AI252">
            <v>848756.3</v>
          </cell>
          <cell r="AJ252">
            <v>1001257.2945438819</v>
          </cell>
          <cell r="AK252">
            <v>876720.05856000003</v>
          </cell>
          <cell r="AL252">
            <v>997893.31155208196</v>
          </cell>
          <cell r="AM252">
            <v>1077806.7657754822</v>
          </cell>
          <cell r="AN252">
            <v>1001257.2945438819</v>
          </cell>
          <cell r="AP252">
            <v>5142788.7320167478</v>
          </cell>
          <cell r="AQ252">
            <v>4086627.5001389501</v>
          </cell>
          <cell r="AR252">
            <v>0</v>
          </cell>
          <cell r="AS252">
            <v>1934585.5264216792</v>
          </cell>
          <cell r="AT252">
            <v>5450776.2266377993</v>
          </cell>
          <cell r="AU252">
            <v>4536271.2851947192</v>
          </cell>
          <cell r="AV252">
            <v>0</v>
          </cell>
          <cell r="AW252">
            <v>2849090.4678647588</v>
          </cell>
          <cell r="AX252">
            <v>5055224.6681665983</v>
          </cell>
          <cell r="AY252">
            <v>4681857.9399999995</v>
          </cell>
          <cell r="AZ252">
            <v>590855.19999999995</v>
          </cell>
          <cell r="BA252">
            <v>3813312.3960313564</v>
          </cell>
          <cell r="BB252">
            <v>276664.08857214591</v>
          </cell>
          <cell r="BC252">
            <v>0</v>
          </cell>
          <cell r="BD252">
            <v>0</v>
          </cell>
          <cell r="BE252">
            <v>3499121.2846035026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3329944.5545438821</v>
          </cell>
          <cell r="E254">
            <v>819719.69855999993</v>
          </cell>
          <cell r="F254">
            <v>809895.47299208201</v>
          </cell>
          <cell r="G254">
            <v>835066.45422339998</v>
          </cell>
          <cell r="H254">
            <v>865262.9287684001</v>
          </cell>
          <cell r="I254">
            <v>3342299.9599999995</v>
          </cell>
          <cell r="J254">
            <v>760730.8</v>
          </cell>
          <cell r="K254">
            <v>825299.66</v>
          </cell>
          <cell r="L254">
            <v>791351.89999999991</v>
          </cell>
          <cell r="M254">
            <v>964917.59999999974</v>
          </cell>
          <cell r="N254">
            <v>2271787.16</v>
          </cell>
          <cell r="O254">
            <v>488553.2</v>
          </cell>
          <cell r="P254">
            <v>569056.8600000001</v>
          </cell>
          <cell r="Q254">
            <v>521889.3</v>
          </cell>
          <cell r="R254">
            <v>692287.79999999993</v>
          </cell>
          <cell r="S254">
            <v>1070512.7999999998</v>
          </cell>
          <cell r="T254">
            <v>272177.59999999998</v>
          </cell>
          <cell r="U254">
            <v>256242.8</v>
          </cell>
          <cell r="V254">
            <v>269462.59999999998</v>
          </cell>
          <cell r="W254">
            <v>272629.8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45699.400000000009</v>
          </cell>
          <cell r="AD254">
            <v>122833</v>
          </cell>
          <cell r="AE254">
            <v>62628.1</v>
          </cell>
          <cell r="AF254">
            <v>112722.40000000001</v>
          </cell>
          <cell r="AG254">
            <v>112786.3</v>
          </cell>
          <cell r="AH254">
            <v>122833</v>
          </cell>
          <cell r="AI254">
            <v>132098.80000000002</v>
          </cell>
          <cell r="AJ254">
            <v>196876.99454388194</v>
          </cell>
          <cell r="AK254">
            <v>208016.39855999991</v>
          </cell>
          <cell r="AL254">
            <v>242706.51155208203</v>
          </cell>
          <cell r="AM254">
            <v>286484.96577548201</v>
          </cell>
          <cell r="AN254">
            <v>196876.99454388194</v>
          </cell>
          <cell r="AP254">
            <v>3086200.3720167475</v>
          </cell>
          <cell r="AQ254">
            <v>3205013.5801389501</v>
          </cell>
          <cell r="AR254">
            <v>0</v>
          </cell>
          <cell r="AS254">
            <v>-44769.213578320894</v>
          </cell>
          <cell r="AT254">
            <v>3494241.7266377988</v>
          </cell>
          <cell r="AU254">
            <v>3888276.4051947193</v>
          </cell>
          <cell r="AV254">
            <v>0</v>
          </cell>
          <cell r="AW254">
            <v>-438803.89213524084</v>
          </cell>
          <cell r="AX254">
            <v>3858099.6481665978</v>
          </cell>
          <cell r="AY254">
            <v>4260006.84</v>
          </cell>
          <cell r="AZ254">
            <v>590855.19999999995</v>
          </cell>
          <cell r="BA254">
            <v>-249855.88396864326</v>
          </cell>
          <cell r="BB254">
            <v>126939.28057214592</v>
          </cell>
          <cell r="BC254">
            <v>0</v>
          </cell>
          <cell r="BD254">
            <v>0</v>
          </cell>
          <cell r="BE254">
            <v>-713771.8033964975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511398.88385460002</v>
          </cell>
          <cell r="E255">
            <v>127994.56583999998</v>
          </cell>
          <cell r="F255">
            <v>105352.95560000002</v>
          </cell>
          <cell r="G255">
            <v>118922.83384399999</v>
          </cell>
          <cell r="H255">
            <v>159128.5285706</v>
          </cell>
          <cell r="I255">
            <v>492854.8</v>
          </cell>
          <cell r="J255">
            <v>114699.40000000001</v>
          </cell>
          <cell r="K255">
            <v>107278.59999999999</v>
          </cell>
          <cell r="L255">
            <v>84168.8</v>
          </cell>
          <cell r="M255">
            <v>186708</v>
          </cell>
          <cell r="N255">
            <v>492854.8</v>
          </cell>
          <cell r="O255">
            <v>114699.40000000001</v>
          </cell>
          <cell r="P255">
            <v>107278.59999999999</v>
          </cell>
          <cell r="Q255">
            <v>84168.8</v>
          </cell>
          <cell r="R255">
            <v>186708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6053.2</v>
          </cell>
          <cell r="AD255">
            <v>282.5</v>
          </cell>
          <cell r="AE255">
            <v>1074.3</v>
          </cell>
          <cell r="AF255">
            <v>1437.7</v>
          </cell>
          <cell r="AG255">
            <v>282.5</v>
          </cell>
          <cell r="AH255">
            <v>282.5</v>
          </cell>
          <cell r="AI255">
            <v>18089.8</v>
          </cell>
          <cell r="AJ255">
            <v>30863.183854599978</v>
          </cell>
          <cell r="AK255">
            <v>26406.065839999981</v>
          </cell>
          <cell r="AL255">
            <v>24843.82144</v>
          </cell>
          <cell r="AM255">
            <v>58442.85528399999</v>
          </cell>
          <cell r="AN255">
            <v>30863.183854599978</v>
          </cell>
          <cell r="AP255">
            <v>81418.529868547732</v>
          </cell>
          <cell r="AQ255">
            <v>74901.670717812158</v>
          </cell>
          <cell r="AR255">
            <v>0</v>
          </cell>
          <cell r="AS255">
            <v>37097.543005335552</v>
          </cell>
          <cell r="AT255">
            <v>102191.71971155581</v>
          </cell>
          <cell r="AU255">
            <v>102191.71971155581</v>
          </cell>
          <cell r="AV255">
            <v>0</v>
          </cell>
          <cell r="AW255">
            <v>37097.543005335552</v>
          </cell>
          <cell r="AX255">
            <v>121351.9590516256</v>
          </cell>
          <cell r="AY255">
            <v>122088.4</v>
          </cell>
          <cell r="AZ255">
            <v>0</v>
          </cell>
          <cell r="BA255">
            <v>36361.102056961165</v>
          </cell>
          <cell r="BB255">
            <v>144520.95791513217</v>
          </cell>
          <cell r="BC255">
            <v>0</v>
          </cell>
          <cell r="BD255">
            <v>0</v>
          </cell>
          <cell r="BE255">
            <v>180882.05997209332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S257">
            <v>0</v>
          </cell>
          <cell r="AW257">
            <v>0</v>
          </cell>
          <cell r="BA257">
            <v>0</v>
          </cell>
          <cell r="BE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S258">
            <v>0</v>
          </cell>
          <cell r="AW258">
            <v>0</v>
          </cell>
          <cell r="BA258">
            <v>0</v>
          </cell>
          <cell r="BE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S259">
            <v>0</v>
          </cell>
          <cell r="AW259">
            <v>0</v>
          </cell>
          <cell r="BA259">
            <v>0</v>
          </cell>
          <cell r="BE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S260">
            <v>0</v>
          </cell>
          <cell r="AW260">
            <v>0</v>
          </cell>
          <cell r="BA260">
            <v>0</v>
          </cell>
          <cell r="BE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369280.51301459997</v>
          </cell>
          <cell r="E261">
            <v>118945.39599999999</v>
          </cell>
          <cell r="F261">
            <v>63042.770200000006</v>
          </cell>
          <cell r="G261">
            <v>60901.419643999994</v>
          </cell>
          <cell r="H261">
            <v>126390.92717059999</v>
          </cell>
          <cell r="I261">
            <v>344057.2</v>
          </cell>
          <cell r="J261">
            <v>98854.8</v>
          </cell>
          <cell r="K261">
            <v>70363.899999999994</v>
          </cell>
          <cell r="L261">
            <v>48130.3</v>
          </cell>
          <cell r="M261">
            <v>126708.2</v>
          </cell>
          <cell r="N261">
            <v>344057.2</v>
          </cell>
          <cell r="O261">
            <v>98854.8</v>
          </cell>
          <cell r="P261">
            <v>70363.899999999994</v>
          </cell>
          <cell r="Q261">
            <v>48130.3</v>
          </cell>
          <cell r="R261">
            <v>126708.2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282.5</v>
          </cell>
          <cell r="AE261">
            <v>318.7</v>
          </cell>
          <cell r="AF261">
            <v>0</v>
          </cell>
          <cell r="AG261">
            <v>282.5</v>
          </cell>
          <cell r="AH261">
            <v>282.5</v>
          </cell>
          <cell r="AI261">
            <v>114.8</v>
          </cell>
          <cell r="AJ261">
            <v>20352.813014599975</v>
          </cell>
          <cell r="AK261">
            <v>15256.295999999995</v>
          </cell>
          <cell r="AL261">
            <v>7616.4662000000071</v>
          </cell>
          <cell r="AM261">
            <v>20670.285844000002</v>
          </cell>
          <cell r="AN261">
            <v>20352.813014599975</v>
          </cell>
          <cell r="AP261">
            <v>0</v>
          </cell>
          <cell r="AQ261">
            <v>0</v>
          </cell>
          <cell r="AR261">
            <v>0</v>
          </cell>
          <cell r="AS261">
            <v>20070.313014599975</v>
          </cell>
          <cell r="AT261">
            <v>0</v>
          </cell>
          <cell r="AU261">
            <v>0</v>
          </cell>
          <cell r="AV261">
            <v>0</v>
          </cell>
          <cell r="AW261">
            <v>20070.313014599975</v>
          </cell>
          <cell r="AX261">
            <v>0</v>
          </cell>
          <cell r="AY261">
            <v>0</v>
          </cell>
          <cell r="AZ261">
            <v>0</v>
          </cell>
          <cell r="BA261">
            <v>20070.313014599975</v>
          </cell>
          <cell r="BB261">
            <v>0</v>
          </cell>
          <cell r="BC261">
            <v>0</v>
          </cell>
          <cell r="BD261">
            <v>0</v>
          </cell>
          <cell r="BE261">
            <v>20070.313014599975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S264">
            <v>0</v>
          </cell>
          <cell r="AW264">
            <v>0</v>
          </cell>
          <cell r="BA264">
            <v>0</v>
          </cell>
          <cell r="BE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S265">
            <v>0</v>
          </cell>
          <cell r="AW265">
            <v>0</v>
          </cell>
          <cell r="BA265">
            <v>0</v>
          </cell>
          <cell r="BE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S266">
            <v>0</v>
          </cell>
          <cell r="AW266">
            <v>0</v>
          </cell>
          <cell r="BA266">
            <v>0</v>
          </cell>
          <cell r="BE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S267">
            <v>0</v>
          </cell>
          <cell r="AW267">
            <v>0</v>
          </cell>
          <cell r="BA267">
            <v>0</v>
          </cell>
          <cell r="BE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S268">
            <v>0</v>
          </cell>
          <cell r="AW268">
            <v>0</v>
          </cell>
          <cell r="BA268">
            <v>0</v>
          </cell>
          <cell r="BE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S269">
            <v>0</v>
          </cell>
          <cell r="AW269">
            <v>0</v>
          </cell>
          <cell r="BA269">
            <v>0</v>
          </cell>
          <cell r="BE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S270">
            <v>0</v>
          </cell>
          <cell r="AW270">
            <v>0</v>
          </cell>
          <cell r="BA270">
            <v>0</v>
          </cell>
          <cell r="BE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S272">
            <v>0</v>
          </cell>
          <cell r="AW272">
            <v>0</v>
          </cell>
          <cell r="BA272">
            <v>0</v>
          </cell>
          <cell r="BE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S274">
            <v>0</v>
          </cell>
          <cell r="AW274">
            <v>0</v>
          </cell>
          <cell r="BA274">
            <v>0</v>
          </cell>
          <cell r="BE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S275">
            <v>0</v>
          </cell>
          <cell r="AW275">
            <v>0</v>
          </cell>
          <cell r="BA275">
            <v>0</v>
          </cell>
          <cell r="BE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S276">
            <v>0</v>
          </cell>
          <cell r="AW276">
            <v>0</v>
          </cell>
          <cell r="BA276">
            <v>0</v>
          </cell>
          <cell r="BE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S277">
            <v>0</v>
          </cell>
          <cell r="AW277">
            <v>0</v>
          </cell>
          <cell r="BA277">
            <v>0</v>
          </cell>
          <cell r="BE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S278">
            <v>0</v>
          </cell>
          <cell r="AW278">
            <v>0</v>
          </cell>
          <cell r="BA278">
            <v>0</v>
          </cell>
          <cell r="BE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369280.51301459997</v>
          </cell>
          <cell r="E279">
            <v>118945.39599999999</v>
          </cell>
          <cell r="F279">
            <v>63042.770200000006</v>
          </cell>
          <cell r="G279">
            <v>60901.419643999994</v>
          </cell>
          <cell r="H279">
            <v>126390.92717059999</v>
          </cell>
          <cell r="I279">
            <v>344057.2</v>
          </cell>
          <cell r="J279">
            <v>98854.8</v>
          </cell>
          <cell r="K279">
            <v>70363.899999999994</v>
          </cell>
          <cell r="L279">
            <v>48130.3</v>
          </cell>
          <cell r="M279">
            <v>126708.2</v>
          </cell>
          <cell r="N279">
            <v>344057.2</v>
          </cell>
          <cell r="O279">
            <v>98854.8</v>
          </cell>
          <cell r="P279">
            <v>70363.899999999994</v>
          </cell>
          <cell r="Q279">
            <v>48130.3</v>
          </cell>
          <cell r="R279">
            <v>126708.2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282.5</v>
          </cell>
          <cell r="AE279">
            <v>318.7</v>
          </cell>
          <cell r="AF279">
            <v>0</v>
          </cell>
          <cell r="AG279">
            <v>282.5</v>
          </cell>
          <cell r="AH279">
            <v>282.5</v>
          </cell>
          <cell r="AI279">
            <v>114.8</v>
          </cell>
          <cell r="AJ279">
            <v>20352.813014599975</v>
          </cell>
          <cell r="AK279">
            <v>15256.295999999995</v>
          </cell>
          <cell r="AL279">
            <v>7616.4662000000071</v>
          </cell>
          <cell r="AM279">
            <v>20670.285844000002</v>
          </cell>
          <cell r="AN279">
            <v>20352.813014599975</v>
          </cell>
          <cell r="AP279">
            <v>0</v>
          </cell>
          <cell r="AQ279">
            <v>0</v>
          </cell>
          <cell r="AR279">
            <v>0</v>
          </cell>
          <cell r="AS279">
            <v>20070.313014599975</v>
          </cell>
          <cell r="AT279">
            <v>0</v>
          </cell>
          <cell r="AU279">
            <v>0</v>
          </cell>
          <cell r="AV279">
            <v>0</v>
          </cell>
          <cell r="AW279">
            <v>20070.313014599975</v>
          </cell>
          <cell r="AX279">
            <v>0</v>
          </cell>
          <cell r="AY279">
            <v>0</v>
          </cell>
          <cell r="AZ279">
            <v>0</v>
          </cell>
          <cell r="BA279">
            <v>20070.313014599975</v>
          </cell>
          <cell r="BB279">
            <v>0</v>
          </cell>
          <cell r="BC279">
            <v>0</v>
          </cell>
          <cell r="BD279">
            <v>0</v>
          </cell>
          <cell r="BE279">
            <v>20070.313014599975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S280">
            <v>0</v>
          </cell>
          <cell r="AW280">
            <v>0</v>
          </cell>
          <cell r="BA280">
            <v>0</v>
          </cell>
          <cell r="BE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369280.51301459997</v>
          </cell>
          <cell r="E281">
            <v>118945.39599999999</v>
          </cell>
          <cell r="F281">
            <v>63042.770200000006</v>
          </cell>
          <cell r="G281">
            <v>60901.419643999994</v>
          </cell>
          <cell r="H281">
            <v>126390.92717059999</v>
          </cell>
          <cell r="I281">
            <v>344057.2</v>
          </cell>
          <cell r="J281">
            <v>98854.8</v>
          </cell>
          <cell r="K281">
            <v>70363.899999999994</v>
          </cell>
          <cell r="L281">
            <v>48130.3</v>
          </cell>
          <cell r="M281">
            <v>126708.2</v>
          </cell>
          <cell r="N281">
            <v>344057.2</v>
          </cell>
          <cell r="O281">
            <v>98854.8</v>
          </cell>
          <cell r="P281">
            <v>70363.899999999994</v>
          </cell>
          <cell r="Q281">
            <v>48130.3</v>
          </cell>
          <cell r="R281">
            <v>126708.2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AC281">
            <v>5267.8</v>
          </cell>
          <cell r="AD281">
            <v>282.5</v>
          </cell>
          <cell r="AE281">
            <v>318.7</v>
          </cell>
          <cell r="AG281">
            <v>282.5</v>
          </cell>
          <cell r="AH281">
            <v>282.5</v>
          </cell>
          <cell r="AI281">
            <v>114.8</v>
          </cell>
          <cell r="AJ281">
            <v>20352.813014599975</v>
          </cell>
          <cell r="AK281">
            <v>15256.295999999995</v>
          </cell>
          <cell r="AL281">
            <v>7616.4662000000071</v>
          </cell>
          <cell r="AM281">
            <v>20670.085844000001</v>
          </cell>
          <cell r="AN281">
            <v>20352.813014599975</v>
          </cell>
          <cell r="AS281">
            <v>20070.313014599975</v>
          </cell>
          <cell r="AW281">
            <v>20070.313014599975</v>
          </cell>
          <cell r="BA281">
            <v>20070.313014599975</v>
          </cell>
          <cell r="BE281">
            <v>20070.313014599975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S282">
            <v>0</v>
          </cell>
          <cell r="AW282">
            <v>0</v>
          </cell>
          <cell r="BA282">
            <v>0</v>
          </cell>
          <cell r="BE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31715.9</v>
          </cell>
          <cell r="E283">
            <v>12436</v>
          </cell>
          <cell r="F283">
            <v>4325.5</v>
          </cell>
          <cell r="G283">
            <v>2778.2</v>
          </cell>
          <cell r="H283">
            <v>12176.2</v>
          </cell>
          <cell r="I283">
            <v>31079.7</v>
          </cell>
          <cell r="J283">
            <v>12575.9</v>
          </cell>
          <cell r="K283">
            <v>3969.6</v>
          </cell>
          <cell r="L283">
            <v>2580</v>
          </cell>
          <cell r="M283">
            <v>11954.2</v>
          </cell>
          <cell r="N283">
            <v>31079.7</v>
          </cell>
          <cell r="O283">
            <v>12575.9</v>
          </cell>
          <cell r="P283">
            <v>3969.6</v>
          </cell>
          <cell r="Q283">
            <v>2580</v>
          </cell>
          <cell r="R283">
            <v>11954.2</v>
          </cell>
          <cell r="S283">
            <v>0</v>
          </cell>
          <cell r="X283">
            <v>0</v>
          </cell>
          <cell r="AC283">
            <v>215.1</v>
          </cell>
          <cell r="AD283">
            <v>0</v>
          </cell>
          <cell r="AE283">
            <v>318.7</v>
          </cell>
          <cell r="AG283">
            <v>2464.3000000000002</v>
          </cell>
          <cell r="AI283">
            <v>114.8</v>
          </cell>
          <cell r="AJ283">
            <v>535.90000000000055</v>
          </cell>
          <cell r="AK283">
            <v>78.499999999999631</v>
          </cell>
          <cell r="AL283">
            <v>115.7000000000001</v>
          </cell>
          <cell r="AM283">
            <v>2778.2000000000003</v>
          </cell>
          <cell r="AN283">
            <v>535.90000000000055</v>
          </cell>
          <cell r="AS283">
            <v>535.90000000000055</v>
          </cell>
          <cell r="AW283">
            <v>535.90000000000055</v>
          </cell>
          <cell r="BA283">
            <v>535.90000000000055</v>
          </cell>
          <cell r="BE283">
            <v>535.90000000000055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337564.61301460001</v>
          </cell>
          <cell r="E284">
            <v>106509.39599999999</v>
          </cell>
          <cell r="F284">
            <v>58717.270200000006</v>
          </cell>
          <cell r="G284">
            <v>58123.219643999997</v>
          </cell>
          <cell r="H284">
            <v>114214.72717059999</v>
          </cell>
          <cell r="I284">
            <v>312977.5</v>
          </cell>
          <cell r="J284">
            <v>86278.9</v>
          </cell>
          <cell r="K284">
            <v>66394.3</v>
          </cell>
          <cell r="L284">
            <v>45550.3</v>
          </cell>
          <cell r="M284">
            <v>114754</v>
          </cell>
          <cell r="N284">
            <v>312977.5</v>
          </cell>
          <cell r="O284">
            <v>86278.9</v>
          </cell>
          <cell r="P284">
            <v>66394.3</v>
          </cell>
          <cell r="Q284">
            <v>45550.3</v>
          </cell>
          <cell r="R284">
            <v>114754</v>
          </cell>
          <cell r="S284">
            <v>0</v>
          </cell>
          <cell r="V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5052.7</v>
          </cell>
          <cell r="AD284">
            <v>282.5</v>
          </cell>
          <cell r="AG284">
            <v>282.5</v>
          </cell>
          <cell r="AH284">
            <v>282.5</v>
          </cell>
          <cell r="AJ284">
            <v>19816.913014599995</v>
          </cell>
          <cell r="AK284">
            <v>15177.795999999998</v>
          </cell>
          <cell r="AL284">
            <v>7500.7661999999982</v>
          </cell>
          <cell r="AM284">
            <v>20356.185843999992</v>
          </cell>
          <cell r="AN284">
            <v>19816.913014599995</v>
          </cell>
          <cell r="AP284">
            <v>0</v>
          </cell>
          <cell r="AQ284">
            <v>0</v>
          </cell>
          <cell r="AR284">
            <v>0</v>
          </cell>
          <cell r="AS284">
            <v>19534.413014599995</v>
          </cell>
          <cell r="AT284">
            <v>0</v>
          </cell>
          <cell r="AU284">
            <v>0</v>
          </cell>
          <cell r="AV284">
            <v>0</v>
          </cell>
          <cell r="AW284">
            <v>19534.413014599995</v>
          </cell>
          <cell r="AX284">
            <v>0</v>
          </cell>
          <cell r="AY284">
            <v>0</v>
          </cell>
          <cell r="AZ284">
            <v>0</v>
          </cell>
          <cell r="BA284">
            <v>19534.413014599995</v>
          </cell>
          <cell r="BB284">
            <v>0</v>
          </cell>
          <cell r="BC284">
            <v>0</v>
          </cell>
          <cell r="BD284">
            <v>0</v>
          </cell>
          <cell r="BE284">
            <v>19534.413014599995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S285">
            <v>0</v>
          </cell>
          <cell r="AW285">
            <v>0</v>
          </cell>
          <cell r="BA285">
            <v>0</v>
          </cell>
          <cell r="BE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S286">
            <v>0</v>
          </cell>
          <cell r="AW286">
            <v>0</v>
          </cell>
          <cell r="BA286">
            <v>0</v>
          </cell>
          <cell r="BE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S287">
            <v>0</v>
          </cell>
          <cell r="AW287">
            <v>0</v>
          </cell>
          <cell r="BA287">
            <v>0</v>
          </cell>
          <cell r="BE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142118.37083999999</v>
          </cell>
          <cell r="E288">
            <v>9049.1698399999841</v>
          </cell>
          <cell r="F288">
            <v>42310.185400000009</v>
          </cell>
          <cell r="G288">
            <v>58021.414199999999</v>
          </cell>
          <cell r="H288">
            <v>32737.601400000014</v>
          </cell>
          <cell r="I288">
            <v>148797.59999999998</v>
          </cell>
          <cell r="J288">
            <v>15844.6</v>
          </cell>
          <cell r="K288">
            <v>36914.699999999997</v>
          </cell>
          <cell r="L288">
            <v>36038.5</v>
          </cell>
          <cell r="M288">
            <v>59999.8</v>
          </cell>
          <cell r="N288">
            <v>148797.59999999998</v>
          </cell>
          <cell r="O288">
            <v>15844.6</v>
          </cell>
          <cell r="P288">
            <v>36914.699999999997</v>
          </cell>
          <cell r="Q288">
            <v>36038.5</v>
          </cell>
          <cell r="R288">
            <v>59999.8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785.4</v>
          </cell>
          <cell r="AD288">
            <v>0</v>
          </cell>
          <cell r="AE288">
            <v>755.6</v>
          </cell>
          <cell r="AF288">
            <v>1437.7</v>
          </cell>
          <cell r="AG288">
            <v>0</v>
          </cell>
          <cell r="AH288">
            <v>0</v>
          </cell>
          <cell r="AI288">
            <v>17975</v>
          </cell>
          <cell r="AJ288">
            <v>10510.370840000003</v>
          </cell>
          <cell r="AK288">
            <v>11149.769839999984</v>
          </cell>
          <cell r="AL288">
            <v>17227.355239999994</v>
          </cell>
          <cell r="AM288">
            <v>37772.569439999992</v>
          </cell>
          <cell r="AN288">
            <v>10510.370840000003</v>
          </cell>
          <cell r="AP288">
            <v>81418.529868547732</v>
          </cell>
          <cell r="AQ288">
            <v>74901.670717812158</v>
          </cell>
          <cell r="AR288">
            <v>0</v>
          </cell>
          <cell r="AS288">
            <v>17027.229990735577</v>
          </cell>
          <cell r="AT288">
            <v>102191.71971155581</v>
          </cell>
          <cell r="AU288">
            <v>102191.71971155581</v>
          </cell>
          <cell r="AV288">
            <v>0</v>
          </cell>
          <cell r="AW288">
            <v>17027.229990735581</v>
          </cell>
          <cell r="AX288">
            <v>121351.9590516256</v>
          </cell>
          <cell r="AY288">
            <v>122088.4</v>
          </cell>
          <cell r="AZ288">
            <v>0</v>
          </cell>
          <cell r="BA288">
            <v>16290.78904236119</v>
          </cell>
          <cell r="BB288">
            <v>144520.95791513217</v>
          </cell>
          <cell r="BC288">
            <v>0</v>
          </cell>
          <cell r="BD288">
            <v>0</v>
          </cell>
          <cell r="BE288">
            <v>160811.74695749336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34088.21456</v>
          </cell>
          <cell r="E289">
            <v>5602.4025599999995</v>
          </cell>
          <cell r="F289">
            <v>7041.3179999999984</v>
          </cell>
          <cell r="G289">
            <v>11144.273999999999</v>
          </cell>
          <cell r="H289">
            <v>10300.219999999999</v>
          </cell>
          <cell r="I289">
            <v>36105.4</v>
          </cell>
          <cell r="J289">
            <v>6431.9</v>
          </cell>
          <cell r="K289">
            <v>7980</v>
          </cell>
          <cell r="L289">
            <v>8370</v>
          </cell>
          <cell r="M289">
            <v>13323.5</v>
          </cell>
          <cell r="N289">
            <v>36105.4</v>
          </cell>
          <cell r="O289">
            <v>6431.9</v>
          </cell>
          <cell r="P289">
            <v>7980</v>
          </cell>
          <cell r="Q289">
            <v>8370</v>
          </cell>
          <cell r="R289">
            <v>13323.5</v>
          </cell>
          <cell r="S289">
            <v>0</v>
          </cell>
          <cell r="X289">
            <v>0</v>
          </cell>
          <cell r="AC289">
            <v>75.3</v>
          </cell>
          <cell r="AD289">
            <v>0</v>
          </cell>
          <cell r="AE289">
            <v>105.4</v>
          </cell>
          <cell r="AF289">
            <v>63.5</v>
          </cell>
          <cell r="AI289">
            <v>3095.9</v>
          </cell>
          <cell r="AJ289">
            <v>1003.4145599999974</v>
          </cell>
          <cell r="AK289">
            <v>2296.5025600000004</v>
          </cell>
          <cell r="AL289">
            <v>1315.9205599999982</v>
          </cell>
          <cell r="AM289">
            <v>4026.6945599999981</v>
          </cell>
          <cell r="AN289">
            <v>1003.4145599999974</v>
          </cell>
          <cell r="AP289">
            <v>36162.766447919996</v>
          </cell>
          <cell r="AQ289">
            <v>45456.2</v>
          </cell>
          <cell r="AS289">
            <v>-8290.018992080004</v>
          </cell>
          <cell r="AT289">
            <v>38549.509033482718</v>
          </cell>
          <cell r="AU289">
            <v>38549.509033482718</v>
          </cell>
          <cell r="AW289">
            <v>-8290.018992080004</v>
          </cell>
          <cell r="AX289">
            <v>41016.677611625608</v>
          </cell>
          <cell r="AY289">
            <v>41016.699999999997</v>
          </cell>
          <cell r="BA289">
            <v>-8290.0413804543932</v>
          </cell>
          <cell r="BB289">
            <v>43324.096434555744</v>
          </cell>
          <cell r="BE289">
            <v>35034.055054101351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S290">
            <v>0</v>
          </cell>
          <cell r="AW290">
            <v>0</v>
          </cell>
          <cell r="BA290">
            <v>0</v>
          </cell>
          <cell r="BE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67401.614999999991</v>
          </cell>
          <cell r="E291">
            <v>-4.400000000032378E-2</v>
          </cell>
          <cell r="F291">
            <v>23428.958999999999</v>
          </cell>
          <cell r="G291">
            <v>33442.379999999997</v>
          </cell>
          <cell r="H291">
            <v>10530.32</v>
          </cell>
          <cell r="I291">
            <v>67488.600000000006</v>
          </cell>
          <cell r="J291">
            <v>3685.1</v>
          </cell>
          <cell r="K291">
            <v>15899.7</v>
          </cell>
          <cell r="L291">
            <v>15548.9</v>
          </cell>
          <cell r="M291">
            <v>32354.9</v>
          </cell>
          <cell r="N291">
            <v>67488.600000000006</v>
          </cell>
          <cell r="O291">
            <v>3685.1</v>
          </cell>
          <cell r="P291">
            <v>15899.7</v>
          </cell>
          <cell r="Q291">
            <v>15548.9</v>
          </cell>
          <cell r="R291">
            <v>32354.9</v>
          </cell>
          <cell r="S291">
            <v>0</v>
          </cell>
          <cell r="X291">
            <v>0</v>
          </cell>
          <cell r="AC291">
            <v>710.1</v>
          </cell>
          <cell r="AD291">
            <v>0</v>
          </cell>
          <cell r="AE291">
            <v>650.20000000000005</v>
          </cell>
          <cell r="AF291">
            <v>1374.2</v>
          </cell>
          <cell r="AG291">
            <v>0</v>
          </cell>
          <cell r="AH291">
            <v>0</v>
          </cell>
          <cell r="AI291">
            <v>10289.4</v>
          </cell>
          <cell r="AJ291">
            <v>9492.3149999999951</v>
          </cell>
          <cell r="AK291">
            <v>6544.3559999999989</v>
          </cell>
          <cell r="AL291">
            <v>14797.614999999998</v>
          </cell>
          <cell r="AM291">
            <v>31316.894999999993</v>
          </cell>
          <cell r="AN291">
            <v>9492.3149999999951</v>
          </cell>
          <cell r="AP291">
            <v>14481.470717812161</v>
          </cell>
          <cell r="AQ291">
            <v>12457.77071781216</v>
          </cell>
          <cell r="AS291">
            <v>11516.014999999996</v>
          </cell>
          <cell r="AT291">
            <v>21790.271061907184</v>
          </cell>
          <cell r="AU291">
            <v>21790.271061907184</v>
          </cell>
          <cell r="AW291">
            <v>11516.014999999996</v>
          </cell>
          <cell r="AX291">
            <v>22626.981439999992</v>
          </cell>
          <cell r="AY291">
            <v>23363.4</v>
          </cell>
          <cell r="BA291">
            <v>10779.596439999987</v>
          </cell>
          <cell r="BB291">
            <v>25553.371268280654</v>
          </cell>
          <cell r="BE291">
            <v>36332.967708280645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40628.541280000012</v>
          </cell>
          <cell r="E292">
            <v>3446.8112799999863</v>
          </cell>
          <cell r="F292">
            <v>11839.908400000011</v>
          </cell>
          <cell r="G292">
            <v>13434.760200000002</v>
          </cell>
          <cell r="H292">
            <v>11907.061400000011</v>
          </cell>
          <cell r="I292">
            <v>45203.6</v>
          </cell>
          <cell r="J292">
            <v>5727.6</v>
          </cell>
          <cell r="K292">
            <v>13035</v>
          </cell>
          <cell r="L292">
            <v>12119.599999999999</v>
          </cell>
          <cell r="M292">
            <v>14321.400000000001</v>
          </cell>
          <cell r="N292">
            <v>45203.6</v>
          </cell>
          <cell r="O292">
            <v>5727.6</v>
          </cell>
          <cell r="P292">
            <v>13035</v>
          </cell>
          <cell r="Q292">
            <v>12119.599999999999</v>
          </cell>
          <cell r="R292">
            <v>14321.400000000001</v>
          </cell>
          <cell r="S292">
            <v>0</v>
          </cell>
          <cell r="X292">
            <v>0</v>
          </cell>
          <cell r="AD292">
            <v>0</v>
          </cell>
          <cell r="AI292">
            <v>4589.7</v>
          </cell>
          <cell r="AJ292">
            <v>14.641280000010738</v>
          </cell>
          <cell r="AK292">
            <v>2308.9112799999857</v>
          </cell>
          <cell r="AL292">
            <v>1113.8196799999969</v>
          </cell>
          <cell r="AM292">
            <v>2428.9798800000008</v>
          </cell>
          <cell r="AN292">
            <v>14.641280000010738</v>
          </cell>
          <cell r="AP292">
            <v>30774.292702815575</v>
          </cell>
          <cell r="AQ292">
            <v>16987.7</v>
          </cell>
          <cell r="AS292">
            <v>13801.233982815585</v>
          </cell>
          <cell r="AT292">
            <v>41851.939616165917</v>
          </cell>
          <cell r="AU292">
            <v>41851.939616165917</v>
          </cell>
          <cell r="AW292">
            <v>13801.233982815589</v>
          </cell>
          <cell r="AX292">
            <v>57708.3</v>
          </cell>
          <cell r="AY292">
            <v>57708.3</v>
          </cell>
          <cell r="BA292">
            <v>13801.233982815596</v>
          </cell>
          <cell r="BB292">
            <v>75643.490212295757</v>
          </cell>
          <cell r="BE292">
            <v>89444.724195111354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1646919.5409351999</v>
          </cell>
          <cell r="E293">
            <v>421554.00615999999</v>
          </cell>
          <cell r="F293">
            <v>410235.42615999997</v>
          </cell>
          <cell r="G293">
            <v>407543.92535739997</v>
          </cell>
          <cell r="H293">
            <v>407586.1832578</v>
          </cell>
          <cell r="I293">
            <v>1624517.0999999999</v>
          </cell>
          <cell r="J293">
            <v>393980.60000000003</v>
          </cell>
          <cell r="K293">
            <v>375305.6</v>
          </cell>
          <cell r="L293">
            <v>403871.5</v>
          </cell>
          <cell r="M293">
            <v>451359.39999999997</v>
          </cell>
          <cell r="N293">
            <v>554004.29999999993</v>
          </cell>
          <cell r="O293">
            <v>121802.99999999999</v>
          </cell>
          <cell r="P293">
            <v>119062.80000000002</v>
          </cell>
          <cell r="Q293">
            <v>134408.9</v>
          </cell>
          <cell r="R293">
            <v>178729.60000000001</v>
          </cell>
          <cell r="S293">
            <v>1070512.7999999998</v>
          </cell>
          <cell r="T293">
            <v>272177.59999999998</v>
          </cell>
          <cell r="U293">
            <v>256242.8</v>
          </cell>
          <cell r="V293">
            <v>269462.59999999998</v>
          </cell>
          <cell r="W293">
            <v>272629.8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527.4</v>
          </cell>
          <cell r="AE293">
            <v>12813.7</v>
          </cell>
          <cell r="AF293">
            <v>4178.9000000000005</v>
          </cell>
          <cell r="AG293">
            <v>788.8</v>
          </cell>
          <cell r="AH293">
            <v>527.4</v>
          </cell>
          <cell r="AI293">
            <v>35033.100000000006</v>
          </cell>
          <cell r="AJ293">
            <v>52725.240935199989</v>
          </cell>
          <cell r="AK293">
            <v>70182.506159999961</v>
          </cell>
          <cell r="AL293">
            <v>96477.532319999998</v>
          </cell>
          <cell r="AM293">
            <v>96759.857677400025</v>
          </cell>
          <cell r="AN293">
            <v>52725.240935199989</v>
          </cell>
          <cell r="AP293">
            <v>2088339.7645516777</v>
          </cell>
          <cell r="AQ293">
            <v>2088339.6445516779</v>
          </cell>
          <cell r="AR293">
            <v>0</v>
          </cell>
          <cell r="AS293">
            <v>52197.960935199975</v>
          </cell>
          <cell r="AT293">
            <v>2335427.3532232968</v>
          </cell>
          <cell r="AU293">
            <v>2335427.3132232968</v>
          </cell>
          <cell r="AV293">
            <v>0</v>
          </cell>
          <cell r="AW293">
            <v>52198.000935199976</v>
          </cell>
          <cell r="AX293">
            <v>2484894.7038295879</v>
          </cell>
          <cell r="AY293">
            <v>2474421.5000000005</v>
          </cell>
          <cell r="AZ293">
            <v>0</v>
          </cell>
          <cell r="BA293">
            <v>62671.204764788119</v>
          </cell>
          <cell r="BB293">
            <v>0</v>
          </cell>
          <cell r="BC293">
            <v>0</v>
          </cell>
          <cell r="BD293">
            <v>0</v>
          </cell>
          <cell r="BE293">
            <v>62671.204764788119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30477.9588</v>
          </cell>
          <cell r="E294">
            <v>0</v>
          </cell>
          <cell r="F294">
            <v>6397.6988000000001</v>
          </cell>
          <cell r="G294">
            <v>18150.759999999998</v>
          </cell>
          <cell r="H294">
            <v>5929.5</v>
          </cell>
          <cell r="I294">
            <v>28808</v>
          </cell>
          <cell r="J294">
            <v>1196.3</v>
          </cell>
          <cell r="K294">
            <v>8478.5</v>
          </cell>
          <cell r="L294">
            <v>9609.1</v>
          </cell>
          <cell r="M294">
            <v>9524.1</v>
          </cell>
          <cell r="N294">
            <v>28808</v>
          </cell>
          <cell r="O294">
            <v>1196.3</v>
          </cell>
          <cell r="P294">
            <v>8478.5</v>
          </cell>
          <cell r="Q294">
            <v>9609.1</v>
          </cell>
          <cell r="R294">
            <v>9524.1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0</v>
          </cell>
          <cell r="AH294">
            <v>0</v>
          </cell>
          <cell r="AI294">
            <v>2945.5</v>
          </cell>
          <cell r="AJ294">
            <v>4364.8587999999982</v>
          </cell>
          <cell r="AK294">
            <v>1498.6000000000001</v>
          </cell>
          <cell r="AL294">
            <v>1472.0988000000002</v>
          </cell>
          <cell r="AM294">
            <v>7959.4588000000003</v>
          </cell>
          <cell r="AN294">
            <v>4364.8587999999982</v>
          </cell>
          <cell r="AP294">
            <v>92894.791999999987</v>
          </cell>
          <cell r="AQ294">
            <v>92894.791999999987</v>
          </cell>
          <cell r="AR294">
            <v>0</v>
          </cell>
          <cell r="AS294">
            <v>4364.8587999999927</v>
          </cell>
          <cell r="AT294">
            <v>99097.933999999994</v>
          </cell>
          <cell r="AU294">
            <v>99097.933999999994</v>
          </cell>
          <cell r="AV294">
            <v>0</v>
          </cell>
          <cell r="AW294">
            <v>4364.8587999999927</v>
          </cell>
          <cell r="AX294">
            <v>105440.201776</v>
          </cell>
          <cell r="AY294">
            <v>106475.1</v>
          </cell>
          <cell r="AZ294">
            <v>0</v>
          </cell>
          <cell r="BA294">
            <v>3329.9605759999886</v>
          </cell>
          <cell r="BB294">
            <v>0</v>
          </cell>
          <cell r="BC294">
            <v>0</v>
          </cell>
          <cell r="BD294">
            <v>0</v>
          </cell>
          <cell r="BE294">
            <v>3329.9605759999886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30478</v>
          </cell>
          <cell r="F295">
            <v>6397.7</v>
          </cell>
          <cell r="G295">
            <v>18150.8</v>
          </cell>
          <cell r="H295">
            <v>5929.5</v>
          </cell>
          <cell r="I295">
            <v>28808</v>
          </cell>
          <cell r="J295">
            <v>1196.3</v>
          </cell>
          <cell r="K295">
            <v>8478.5</v>
          </cell>
          <cell r="L295">
            <v>9609.1</v>
          </cell>
          <cell r="M295">
            <v>9524.1</v>
          </cell>
          <cell r="N295">
            <v>28808</v>
          </cell>
          <cell r="O295">
            <v>1196.3</v>
          </cell>
          <cell r="P295">
            <v>8478.5</v>
          </cell>
          <cell r="Q295">
            <v>9609.1</v>
          </cell>
          <cell r="R295">
            <v>9524.1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E295">
            <v>0</v>
          </cell>
          <cell r="AF295">
            <v>2054.3000000000002</v>
          </cell>
          <cell r="AI295">
            <v>2945.5</v>
          </cell>
          <cell r="AJ295">
            <v>4364.8999999999996</v>
          </cell>
          <cell r="AK295">
            <v>1498.6000000000001</v>
          </cell>
          <cell r="AL295">
            <v>1472.1000000000004</v>
          </cell>
          <cell r="AM295">
            <v>7959.5000000000009</v>
          </cell>
          <cell r="AN295">
            <v>4364.8999999999996</v>
          </cell>
          <cell r="AS295">
            <v>4364.8999999999996</v>
          </cell>
          <cell r="AW295">
            <v>4364.8999999999996</v>
          </cell>
          <cell r="BA295">
            <v>4364.8999999999996</v>
          </cell>
          <cell r="BE295">
            <v>4364.8999999999996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-4.1200000001026638E-2</v>
          </cell>
          <cell r="E296">
            <v>0</v>
          </cell>
          <cell r="F296">
            <v>-1.2000000001535227E-3</v>
          </cell>
          <cell r="G296">
            <v>-4.0000000000873115E-2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-4.1200000001026638E-2</v>
          </cell>
          <cell r="AK296">
            <v>0</v>
          </cell>
          <cell r="AL296">
            <v>-1.2000000001535227E-3</v>
          </cell>
          <cell r="AM296">
            <v>-4.1200000001026638E-2</v>
          </cell>
          <cell r="AN296">
            <v>-4.1200000001026638E-2</v>
          </cell>
          <cell r="AP296">
            <v>92894.791999999987</v>
          </cell>
          <cell r="AQ296">
            <v>92894.791999999987</v>
          </cell>
          <cell r="AS296">
            <v>-4.1200000006938353E-2</v>
          </cell>
          <cell r="AT296">
            <v>99097.933999999994</v>
          </cell>
          <cell r="AU296">
            <v>99097.933999999994</v>
          </cell>
          <cell r="AW296">
            <v>-4.1200000006938353E-2</v>
          </cell>
          <cell r="AX296">
            <v>105440.201776</v>
          </cell>
          <cell r="AY296">
            <v>106475.1</v>
          </cell>
          <cell r="BA296">
            <v>-1034.9394240000111</v>
          </cell>
          <cell r="BB296">
            <v>0</v>
          </cell>
          <cell r="BE296">
            <v>-1034.9394240000111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201.77999999999997</v>
          </cell>
          <cell r="E297">
            <v>0</v>
          </cell>
          <cell r="F297">
            <v>0</v>
          </cell>
          <cell r="G297">
            <v>104.42999999999999</v>
          </cell>
          <cell r="H297">
            <v>97.35</v>
          </cell>
          <cell r="I297">
            <v>435</v>
          </cell>
          <cell r="J297">
            <v>45</v>
          </cell>
          <cell r="K297">
            <v>180</v>
          </cell>
          <cell r="L297">
            <v>210</v>
          </cell>
          <cell r="M297">
            <v>0</v>
          </cell>
          <cell r="N297">
            <v>435</v>
          </cell>
          <cell r="O297">
            <v>45</v>
          </cell>
          <cell r="P297">
            <v>180</v>
          </cell>
          <cell r="Q297">
            <v>210</v>
          </cell>
          <cell r="S297">
            <v>0</v>
          </cell>
          <cell r="X297">
            <v>0</v>
          </cell>
          <cell r="AC297">
            <v>135</v>
          </cell>
          <cell r="AD297">
            <v>368.2</v>
          </cell>
          <cell r="AE297">
            <v>180</v>
          </cell>
          <cell r="AF297">
            <v>360</v>
          </cell>
          <cell r="AG297">
            <v>465.6</v>
          </cell>
          <cell r="AH297">
            <v>368.2</v>
          </cell>
          <cell r="AJ297">
            <v>-1.999999999998181E-2</v>
          </cell>
          <cell r="AK297">
            <v>0</v>
          </cell>
          <cell r="AL297">
            <v>0</v>
          </cell>
          <cell r="AM297">
            <v>3.0000000000029559E-2</v>
          </cell>
          <cell r="AN297">
            <v>-1.999999999998181E-2</v>
          </cell>
          <cell r="AP297">
            <v>1.3484568000000001</v>
          </cell>
          <cell r="AQ297">
            <v>1.3484568000000001</v>
          </cell>
          <cell r="AS297">
            <v>-368.21999999999997</v>
          </cell>
          <cell r="AT297">
            <v>1.4361064920000002</v>
          </cell>
          <cell r="AU297">
            <v>1.4361064920000002</v>
          </cell>
          <cell r="AW297">
            <v>-368.21999999999997</v>
          </cell>
          <cell r="AX297">
            <v>1.5280173074880004</v>
          </cell>
          <cell r="BA297">
            <v>-366.69198269251194</v>
          </cell>
          <cell r="BB297">
            <v>0</v>
          </cell>
          <cell r="BE297">
            <v>-366.69198269251194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1569225.2788551999</v>
          </cell>
          <cell r="E298">
            <v>401139.37985999999</v>
          </cell>
          <cell r="F298">
            <v>385038.72777999996</v>
          </cell>
          <cell r="G298">
            <v>381769.85795739997</v>
          </cell>
          <cell r="H298">
            <v>401277.31325780001</v>
          </cell>
          <cell r="I298">
            <v>1531830.7</v>
          </cell>
          <cell r="J298">
            <v>376256.5</v>
          </cell>
          <cell r="K298">
            <v>327762.7</v>
          </cell>
          <cell r="L298">
            <v>386817.19999999995</v>
          </cell>
          <cell r="M298">
            <v>440994.3</v>
          </cell>
          <cell r="N298">
            <v>461317.9</v>
          </cell>
          <cell r="O298">
            <v>104078.9</v>
          </cell>
          <cell r="P298">
            <v>71519.900000000009</v>
          </cell>
          <cell r="Q298">
            <v>117354.6</v>
          </cell>
          <cell r="R298">
            <v>168364.5</v>
          </cell>
          <cell r="S298">
            <v>1070512.7999999998</v>
          </cell>
          <cell r="T298">
            <v>272177.59999999998</v>
          </cell>
          <cell r="U298">
            <v>256242.8</v>
          </cell>
          <cell r="V298">
            <v>269462.59999999998</v>
          </cell>
          <cell r="W298">
            <v>272629.8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0</v>
          </cell>
          <cell r="AE298">
            <v>12536.2</v>
          </cell>
          <cell r="AF298">
            <v>1764.6000000000001</v>
          </cell>
          <cell r="AG298">
            <v>0</v>
          </cell>
          <cell r="AH298">
            <v>0</v>
          </cell>
          <cell r="AI298">
            <v>15701.4</v>
          </cell>
          <cell r="AJ298">
            <v>48360.578855200001</v>
          </cell>
          <cell r="AK298">
            <v>48385.079859999969</v>
          </cell>
          <cell r="AL298">
            <v>94889.507639999996</v>
          </cell>
          <cell r="AM298">
            <v>88077.565597400026</v>
          </cell>
          <cell r="AN298">
            <v>48360.578855200001</v>
          </cell>
          <cell r="AP298">
            <v>1863784.1687196777</v>
          </cell>
          <cell r="AQ298">
            <v>1863784.1687196777</v>
          </cell>
          <cell r="AR298">
            <v>0</v>
          </cell>
          <cell r="AS298">
            <v>48360.578855200001</v>
          </cell>
          <cell r="AT298">
            <v>2096110.7870422171</v>
          </cell>
          <cell r="AU298">
            <v>2096110.7870422171</v>
          </cell>
          <cell r="AV298">
            <v>0</v>
          </cell>
          <cell r="AW298">
            <v>48360.578855200001</v>
          </cell>
          <cell r="AX298">
            <v>2230261.877412919</v>
          </cell>
          <cell r="AY298">
            <v>2232923.4000000004</v>
          </cell>
          <cell r="AZ298">
            <v>0</v>
          </cell>
          <cell r="BA298">
            <v>45699.05626811902</v>
          </cell>
          <cell r="BB298">
            <v>0</v>
          </cell>
          <cell r="BC298">
            <v>0</v>
          </cell>
          <cell r="BD298">
            <v>0</v>
          </cell>
          <cell r="BE298">
            <v>45699.05626811902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478718.45653520001</v>
          </cell>
          <cell r="E299">
            <v>117601.64734000001</v>
          </cell>
          <cell r="F299">
            <v>122547.84578</v>
          </cell>
          <cell r="G299">
            <v>122307.2689574</v>
          </cell>
          <cell r="H299">
            <v>116261.6944578</v>
          </cell>
          <cell r="I299">
            <v>461317.9</v>
          </cell>
          <cell r="J299">
            <v>104078.9</v>
          </cell>
          <cell r="K299">
            <v>71519.900000000009</v>
          </cell>
          <cell r="L299">
            <v>117354.6</v>
          </cell>
          <cell r="M299">
            <v>168364.5</v>
          </cell>
          <cell r="N299">
            <v>461317.9</v>
          </cell>
          <cell r="O299">
            <v>104078.9</v>
          </cell>
          <cell r="P299">
            <v>71519.900000000009</v>
          </cell>
          <cell r="Q299">
            <v>117354.6</v>
          </cell>
          <cell r="R299">
            <v>168364.5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28558.056535200012</v>
          </cell>
          <cell r="AK299">
            <v>37196.947340000006</v>
          </cell>
          <cell r="AL299">
            <v>77468.893120000008</v>
          </cell>
          <cell r="AM299">
            <v>80660.862077400016</v>
          </cell>
          <cell r="AN299">
            <v>28558.056535200012</v>
          </cell>
          <cell r="AP299">
            <v>476702.42871967785</v>
          </cell>
          <cell r="AQ299">
            <v>476702.42871967785</v>
          </cell>
          <cell r="AR299">
            <v>0</v>
          </cell>
          <cell r="AS299">
            <v>28558.056535200012</v>
          </cell>
          <cell r="AT299">
            <v>514837.62704221724</v>
          </cell>
          <cell r="AU299">
            <v>514837.62704221724</v>
          </cell>
          <cell r="AV299">
            <v>0</v>
          </cell>
          <cell r="AW299">
            <v>28558.056535200012</v>
          </cell>
          <cell r="AX299">
            <v>547787.23517291911</v>
          </cell>
          <cell r="AY299">
            <v>550448.80000000005</v>
          </cell>
          <cell r="AZ299">
            <v>0</v>
          </cell>
          <cell r="BA299">
            <v>25896.491708119167</v>
          </cell>
          <cell r="BB299">
            <v>0</v>
          </cell>
          <cell r="BC299">
            <v>0</v>
          </cell>
          <cell r="BD299">
            <v>0</v>
          </cell>
          <cell r="BE299">
            <v>25896.491708119167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430061.63131999993</v>
          </cell>
          <cell r="E300">
            <v>107094.13792000001</v>
          </cell>
          <cell r="F300">
            <v>108779.2742</v>
          </cell>
          <cell r="G300">
            <v>107094.1096</v>
          </cell>
          <cell r="H300">
            <v>107094.1096</v>
          </cell>
          <cell r="I300">
            <v>415989.9</v>
          </cell>
          <cell r="J300">
            <v>84383.5</v>
          </cell>
          <cell r="K300">
            <v>68507.3</v>
          </cell>
          <cell r="L300">
            <v>111024.1</v>
          </cell>
          <cell r="M300">
            <v>152075</v>
          </cell>
          <cell r="N300">
            <v>415989.9</v>
          </cell>
          <cell r="O300">
            <v>84383.5</v>
          </cell>
          <cell r="P300">
            <v>68507.3</v>
          </cell>
          <cell r="Q300">
            <v>111024.1</v>
          </cell>
          <cell r="R300">
            <v>152075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28558.031320000009</v>
          </cell>
          <cell r="AK300">
            <v>37196.937920000011</v>
          </cell>
          <cell r="AL300">
            <v>77468.912120000008</v>
          </cell>
          <cell r="AM300">
            <v>73538.921720000013</v>
          </cell>
          <cell r="AN300">
            <v>28558.031320000009</v>
          </cell>
          <cell r="AP300">
            <v>389676.47399999999</v>
          </cell>
          <cell r="AQ300">
            <v>389676.47399999999</v>
          </cell>
          <cell r="AS300">
            <v>28558.031320000009</v>
          </cell>
          <cell r="AT300">
            <v>413237.88799999998</v>
          </cell>
          <cell r="AU300">
            <v>413237.88799999998</v>
          </cell>
          <cell r="AW300">
            <v>28558.031320000009</v>
          </cell>
          <cell r="AX300">
            <v>439685.11283199996</v>
          </cell>
          <cell r="AY300">
            <v>436391.8</v>
          </cell>
          <cell r="BA300">
            <v>31851.344151999976</v>
          </cell>
          <cell r="BB300">
            <v>0</v>
          </cell>
          <cell r="BE300">
            <v>31851.344151999976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48656.825215199999</v>
          </cell>
          <cell r="E301">
            <v>10507.509419999998</v>
          </cell>
          <cell r="F301">
            <v>13768.57158</v>
          </cell>
          <cell r="G301">
            <v>15213.159357400002</v>
          </cell>
          <cell r="H301">
            <v>9167.5848577999986</v>
          </cell>
          <cell r="I301">
            <v>45328</v>
          </cell>
          <cell r="J301">
            <v>19695.400000000001</v>
          </cell>
          <cell r="K301">
            <v>3012.6</v>
          </cell>
          <cell r="L301">
            <v>6330.5</v>
          </cell>
          <cell r="M301">
            <v>16289.499999999998</v>
          </cell>
          <cell r="N301">
            <v>45328</v>
          </cell>
          <cell r="O301">
            <v>19695.400000000001</v>
          </cell>
          <cell r="P301">
            <v>3012.6</v>
          </cell>
          <cell r="Q301">
            <v>6330.5</v>
          </cell>
          <cell r="R301">
            <v>16289.499999999998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2.5215200001184712E-2</v>
          </cell>
          <cell r="AK301">
            <v>9.4199999975899118E-3</v>
          </cell>
          <cell r="AL301">
            <v>-1.900000000205182E-2</v>
          </cell>
          <cell r="AM301">
            <v>7121.9403573999998</v>
          </cell>
          <cell r="AN301">
            <v>2.5215200001184712E-2</v>
          </cell>
          <cell r="AP301">
            <v>87025.954719677829</v>
          </cell>
          <cell r="AQ301">
            <v>87025.954719677829</v>
          </cell>
          <cell r="AS301">
            <v>2.5215200003003702E-2</v>
          </cell>
          <cell r="AT301">
            <v>101599.73904221728</v>
          </cell>
          <cell r="AU301">
            <v>101599.73904221728</v>
          </cell>
          <cell r="AW301">
            <v>2.5215200003003702E-2</v>
          </cell>
          <cell r="AX301">
            <v>108102.12234091919</v>
          </cell>
          <cell r="AY301">
            <v>114057</v>
          </cell>
          <cell r="BA301">
            <v>-5954.852443880809</v>
          </cell>
          <cell r="BB301">
            <v>0</v>
          </cell>
          <cell r="BE301">
            <v>-5954.852443880809</v>
          </cell>
        </row>
        <row r="302">
          <cell r="B302" t="str">
            <v>2.3.3</v>
          </cell>
          <cell r="C302" t="str">
            <v>платежи РСК</v>
          </cell>
          <cell r="D302">
            <v>1090506.82232</v>
          </cell>
          <cell r="E302">
            <v>283537.73251999996</v>
          </cell>
          <cell r="F302">
            <v>262490.88199999998</v>
          </cell>
          <cell r="G302">
            <v>259462.58899999998</v>
          </cell>
          <cell r="H302">
            <v>285015.6188</v>
          </cell>
          <cell r="I302">
            <v>1070512.7999999998</v>
          </cell>
          <cell r="J302">
            <v>272177.59999999998</v>
          </cell>
          <cell r="K302">
            <v>256242.8</v>
          </cell>
          <cell r="L302">
            <v>269462.59999999998</v>
          </cell>
          <cell r="M302">
            <v>272629.8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1070512.7999999998</v>
          </cell>
          <cell r="T302">
            <v>272177.59999999998</v>
          </cell>
          <cell r="U302">
            <v>256242.8</v>
          </cell>
          <cell r="V302">
            <v>269462.59999999998</v>
          </cell>
          <cell r="W302">
            <v>272629.8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0</v>
          </cell>
          <cell r="AE302">
            <v>19.5</v>
          </cell>
          <cell r="AF302">
            <v>3.9</v>
          </cell>
          <cell r="AG302">
            <v>0</v>
          </cell>
          <cell r="AH302">
            <v>0</v>
          </cell>
          <cell r="AI302">
            <v>1215.0999999999999</v>
          </cell>
          <cell r="AJ302">
            <v>19802.522319999989</v>
          </cell>
          <cell r="AK302">
            <v>11188.132519999961</v>
          </cell>
          <cell r="AL302">
            <v>17420.614519999981</v>
          </cell>
          <cell r="AM302">
            <v>7416.7035200000046</v>
          </cell>
          <cell r="AN302">
            <v>19802.522319999989</v>
          </cell>
          <cell r="AP302">
            <v>1387081.74</v>
          </cell>
          <cell r="AQ302">
            <v>1387081.74</v>
          </cell>
          <cell r="AR302">
            <v>0</v>
          </cell>
          <cell r="AS302">
            <v>19802.522319999989</v>
          </cell>
          <cell r="AT302">
            <v>1581273.16</v>
          </cell>
          <cell r="AU302">
            <v>1581273.16</v>
          </cell>
          <cell r="AV302">
            <v>0</v>
          </cell>
          <cell r="AW302">
            <v>19802.522319999989</v>
          </cell>
          <cell r="AX302">
            <v>1682474.64224</v>
          </cell>
          <cell r="AY302">
            <v>1682474.6</v>
          </cell>
          <cell r="AZ302">
            <v>0</v>
          </cell>
          <cell r="BA302">
            <v>19802.564559999853</v>
          </cell>
          <cell r="BB302">
            <v>0</v>
          </cell>
          <cell r="BC302">
            <v>0</v>
          </cell>
          <cell r="BD302">
            <v>0</v>
          </cell>
          <cell r="BE302">
            <v>19802.564559999853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P303">
            <v>0</v>
          </cell>
          <cell r="AQ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  <cell r="BA303">
            <v>0</v>
          </cell>
          <cell r="BB303">
            <v>0</v>
          </cell>
          <cell r="BE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1090506.82232</v>
          </cell>
          <cell r="E304">
            <v>283537.73251999996</v>
          </cell>
          <cell r="F304">
            <v>262490.88199999998</v>
          </cell>
          <cell r="G304">
            <v>259462.58899999998</v>
          </cell>
          <cell r="H304">
            <v>285015.6188</v>
          </cell>
          <cell r="I304">
            <v>1070512.7999999998</v>
          </cell>
          <cell r="J304">
            <v>272177.59999999998</v>
          </cell>
          <cell r="K304">
            <v>256242.8</v>
          </cell>
          <cell r="L304">
            <v>269462.59999999998</v>
          </cell>
          <cell r="M304">
            <v>272629.8</v>
          </cell>
          <cell r="N304">
            <v>0</v>
          </cell>
          <cell r="S304">
            <v>1070512.7999999998</v>
          </cell>
          <cell r="T304">
            <v>272177.59999999998</v>
          </cell>
          <cell r="U304">
            <v>256242.8</v>
          </cell>
          <cell r="V304">
            <v>269462.59999999998</v>
          </cell>
          <cell r="W304">
            <v>272629.8</v>
          </cell>
          <cell r="X304">
            <v>0</v>
          </cell>
          <cell r="AC304">
            <v>1406.6</v>
          </cell>
          <cell r="AD304">
            <v>0</v>
          </cell>
          <cell r="AE304">
            <v>19.5</v>
          </cell>
          <cell r="AF304">
            <v>3.9</v>
          </cell>
          <cell r="AI304">
            <v>1215.0999999999999</v>
          </cell>
          <cell r="AJ304">
            <v>19802.522319999989</v>
          </cell>
          <cell r="AK304">
            <v>11188.132519999961</v>
          </cell>
          <cell r="AL304">
            <v>17420.614519999981</v>
          </cell>
          <cell r="AM304">
            <v>7416.7035200000046</v>
          </cell>
          <cell r="AN304">
            <v>19802.522319999989</v>
          </cell>
          <cell r="AP304">
            <v>1387081.74</v>
          </cell>
          <cell r="AQ304">
            <v>1387081.74</v>
          </cell>
          <cell r="AS304">
            <v>19802.522319999989</v>
          </cell>
          <cell r="AT304">
            <v>1581273.16</v>
          </cell>
          <cell r="AU304">
            <v>1581273.16</v>
          </cell>
          <cell r="AW304">
            <v>19802.522319999989</v>
          </cell>
          <cell r="AX304">
            <v>1682474.64224</v>
          </cell>
          <cell r="AY304">
            <v>1682474.6</v>
          </cell>
          <cell r="BA304">
            <v>19802.564559999853</v>
          </cell>
          <cell r="BB304">
            <v>0</v>
          </cell>
          <cell r="BE304">
            <v>19802.564559999853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839.86617999999999</v>
          </cell>
          <cell r="E305">
            <v>123.54717999999998</v>
          </cell>
          <cell r="F305">
            <v>326.91899999999998</v>
          </cell>
          <cell r="G305">
            <v>271.39999999999998</v>
          </cell>
          <cell r="H305">
            <v>118</v>
          </cell>
          <cell r="I305">
            <v>839.9</v>
          </cell>
          <cell r="J305">
            <v>100.9</v>
          </cell>
          <cell r="K305">
            <v>342.1</v>
          </cell>
          <cell r="L305">
            <v>271.39999999999998</v>
          </cell>
          <cell r="M305">
            <v>125.5</v>
          </cell>
          <cell r="N305">
            <v>839.9</v>
          </cell>
          <cell r="O305">
            <v>100.9</v>
          </cell>
          <cell r="P305">
            <v>342.1</v>
          </cell>
          <cell r="Q305">
            <v>271.39999999999998</v>
          </cell>
          <cell r="R305">
            <v>125.5</v>
          </cell>
          <cell r="S305">
            <v>0</v>
          </cell>
          <cell r="X305">
            <v>0</v>
          </cell>
          <cell r="AD305">
            <v>0</v>
          </cell>
          <cell r="AJ305">
            <v>-3.3820000000048367E-2</v>
          </cell>
          <cell r="AK305">
            <v>22.647179999999977</v>
          </cell>
          <cell r="AL305">
            <v>7.4661799999999516</v>
          </cell>
          <cell r="AM305">
            <v>7.4661799999999516</v>
          </cell>
          <cell r="AN305">
            <v>-3.3820000000048367E-2</v>
          </cell>
          <cell r="AP305">
            <v>659.39537519999999</v>
          </cell>
          <cell r="AQ305">
            <v>659.39537519999999</v>
          </cell>
          <cell r="AS305">
            <v>-3.382000000010521E-2</v>
          </cell>
          <cell r="AT305">
            <v>702.25607458799993</v>
          </cell>
          <cell r="AU305">
            <v>702.25607458799993</v>
          </cell>
          <cell r="AW305">
            <v>-3.382000000010521E-2</v>
          </cell>
          <cell r="AX305">
            <v>747.20046336163193</v>
          </cell>
          <cell r="BA305">
            <v>747.16664336163183</v>
          </cell>
          <cell r="BB305">
            <v>0</v>
          </cell>
          <cell r="BE305">
            <v>747.16664336163183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S306">
            <v>0</v>
          </cell>
          <cell r="AT306">
            <v>0</v>
          </cell>
          <cell r="AU306">
            <v>0</v>
          </cell>
          <cell r="AW306">
            <v>0</v>
          </cell>
          <cell r="AX306">
            <v>0</v>
          </cell>
          <cell r="BA306">
            <v>0</v>
          </cell>
          <cell r="BB306">
            <v>0</v>
          </cell>
          <cell r="BE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45523.934499999996</v>
          </cell>
          <cell r="E307">
            <v>20277.219119999998</v>
          </cell>
          <cell r="F307">
            <v>18374.47798</v>
          </cell>
          <cell r="G307">
            <v>6872.2373999999982</v>
          </cell>
          <cell r="H307">
            <v>0</v>
          </cell>
          <cell r="I307">
            <v>60225.100000000006</v>
          </cell>
          <cell r="J307">
            <v>14701.9</v>
          </cell>
          <cell r="K307">
            <v>38542.300000000003</v>
          </cell>
          <cell r="L307">
            <v>6265.4</v>
          </cell>
          <cell r="M307">
            <v>715.5</v>
          </cell>
          <cell r="N307">
            <v>60225.100000000006</v>
          </cell>
          <cell r="O307">
            <v>14701.9</v>
          </cell>
          <cell r="P307">
            <v>38542.300000000003</v>
          </cell>
          <cell r="Q307">
            <v>6265.4</v>
          </cell>
          <cell r="R307">
            <v>715.5</v>
          </cell>
          <cell r="S307">
            <v>0</v>
          </cell>
          <cell r="X307">
            <v>0</v>
          </cell>
          <cell r="AD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3.4499999988838681E-2</v>
          </cell>
          <cell r="AK307">
            <v>20276.519119999997</v>
          </cell>
          <cell r="AL307">
            <v>108.69709999999031</v>
          </cell>
          <cell r="AM307">
            <v>715.53449999998884</v>
          </cell>
          <cell r="AN307">
            <v>3.4499999988838681E-2</v>
          </cell>
          <cell r="AP307">
            <v>125881.21999999999</v>
          </cell>
          <cell r="AQ307">
            <v>125881.1</v>
          </cell>
          <cell r="AS307">
            <v>0.15449999997508712</v>
          </cell>
          <cell r="AT307">
            <v>134063.34</v>
          </cell>
          <cell r="AU307">
            <v>134063.29999999999</v>
          </cell>
          <cell r="AW307">
            <v>0.19449999998323619</v>
          </cell>
          <cell r="AX307">
            <v>142643.39376000001</v>
          </cell>
          <cell r="AY307">
            <v>130443</v>
          </cell>
          <cell r="BA307">
            <v>12200.58825999999</v>
          </cell>
          <cell r="BB307">
            <v>0</v>
          </cell>
          <cell r="BE307">
            <v>12200.58825999999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650.72259999999994</v>
          </cell>
          <cell r="E308">
            <v>13.86</v>
          </cell>
          <cell r="F308">
            <v>97.602599999999995</v>
          </cell>
          <cell r="G308">
            <v>375.23999999999995</v>
          </cell>
          <cell r="H308">
            <v>164.01999999999998</v>
          </cell>
          <cell r="I308">
            <v>2378.4</v>
          </cell>
          <cell r="J308">
            <v>1680</v>
          </cell>
          <cell r="K308">
            <v>0</v>
          </cell>
          <cell r="L308">
            <v>698.4</v>
          </cell>
          <cell r="M308">
            <v>0</v>
          </cell>
          <cell r="N308">
            <v>2378.4</v>
          </cell>
          <cell r="O308">
            <v>1680</v>
          </cell>
          <cell r="Q308">
            <v>698.4</v>
          </cell>
          <cell r="S308">
            <v>0</v>
          </cell>
          <cell r="X308">
            <v>0</v>
          </cell>
          <cell r="AC308">
            <v>116.7</v>
          </cell>
          <cell r="AD308">
            <v>159.19999999999999</v>
          </cell>
          <cell r="AE308">
            <v>97.5</v>
          </cell>
          <cell r="AG308">
            <v>323.2</v>
          </cell>
          <cell r="AH308">
            <v>159.19999999999999</v>
          </cell>
          <cell r="AI308">
            <v>1685</v>
          </cell>
          <cell r="AJ308">
            <v>-0.17740000000014788</v>
          </cell>
          <cell r="AK308">
            <v>-0.34000000000010289</v>
          </cell>
          <cell r="AL308">
            <v>-0.23740000000010753</v>
          </cell>
          <cell r="AM308">
            <v>-0.19740000000012969</v>
          </cell>
          <cell r="AN308">
            <v>-0.17740000000014788</v>
          </cell>
          <cell r="AP308">
            <v>5118.84</v>
          </cell>
          <cell r="AQ308">
            <v>5118.84</v>
          </cell>
          <cell r="AS308">
            <v>-159.37740000000048</v>
          </cell>
          <cell r="AT308">
            <v>5451.5999999999995</v>
          </cell>
          <cell r="AU308">
            <v>5451.6</v>
          </cell>
          <cell r="AW308">
            <v>-159.37740000000122</v>
          </cell>
          <cell r="AX308">
            <v>5800.5024000000003</v>
          </cell>
          <cell r="AY308">
            <v>4580</v>
          </cell>
          <cell r="BA308">
            <v>1061.1249999999991</v>
          </cell>
          <cell r="BB308">
            <v>0</v>
          </cell>
          <cell r="BE308">
            <v>1061.1249999999991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465524.55919134995</v>
          </cell>
          <cell r="E309">
            <v>104134.58342664958</v>
          </cell>
          <cell r="F309">
            <v>122426.02785494401</v>
          </cell>
          <cell r="G309">
            <v>115047.5651419194</v>
          </cell>
          <cell r="H309">
            <v>123916.38276783699</v>
          </cell>
          <cell r="I309">
            <v>448396</v>
          </cell>
          <cell r="J309">
            <v>99509.499999999985</v>
          </cell>
          <cell r="K309">
            <v>101566.90000000001</v>
          </cell>
          <cell r="L309">
            <v>128898.6</v>
          </cell>
          <cell r="M309">
            <v>118421.00000000001</v>
          </cell>
          <cell r="N309">
            <v>448396</v>
          </cell>
          <cell r="O309">
            <v>99509.499999999985</v>
          </cell>
          <cell r="P309">
            <v>101566.90000000001</v>
          </cell>
          <cell r="Q309">
            <v>128898.6</v>
          </cell>
          <cell r="R309">
            <v>118421.00000000001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0</v>
          </cell>
          <cell r="AH309">
            <v>0</v>
          </cell>
          <cell r="AI309">
            <v>22487.399999999998</v>
          </cell>
          <cell r="AJ309">
            <v>39609.659191350001</v>
          </cell>
          <cell r="AK309">
            <v>27107.68342664959</v>
          </cell>
          <cell r="AL309">
            <v>48593.911281593595</v>
          </cell>
          <cell r="AM309">
            <v>34114.276423513016</v>
          </cell>
          <cell r="AN309">
            <v>39609.659191350001</v>
          </cell>
          <cell r="AP309">
            <v>407042.03</v>
          </cell>
          <cell r="AQ309">
            <v>400775.03</v>
          </cell>
          <cell r="AR309">
            <v>0</v>
          </cell>
          <cell r="AS309">
            <v>45876.659191350001</v>
          </cell>
          <cell r="AT309">
            <v>440876.11</v>
          </cell>
          <cell r="AU309">
            <v>464352.45</v>
          </cell>
          <cell r="AV309">
            <v>0</v>
          </cell>
          <cell r="AW309">
            <v>22400.319191349976</v>
          </cell>
          <cell r="AX309">
            <v>487977.74504000001</v>
          </cell>
          <cell r="AY309">
            <v>358190</v>
          </cell>
          <cell r="AZ309">
            <v>0</v>
          </cell>
          <cell r="BA309">
            <v>152188.06423134997</v>
          </cell>
          <cell r="BB309">
            <v>0</v>
          </cell>
          <cell r="BC309">
            <v>0</v>
          </cell>
          <cell r="BD309">
            <v>0</v>
          </cell>
          <cell r="BE309">
            <v>152188.06423134997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424491.34399999998</v>
          </cell>
          <cell r="E310">
            <v>97794.693999999989</v>
          </cell>
          <cell r="F310">
            <v>110763.45</v>
          </cell>
          <cell r="G310">
            <v>103281.8</v>
          </cell>
          <cell r="H310">
            <v>112651.40000000001</v>
          </cell>
          <cell r="I310">
            <v>407738.1</v>
          </cell>
          <cell r="J310">
            <v>93566.7</v>
          </cell>
          <cell r="K310">
            <v>91326.7</v>
          </cell>
          <cell r="L310">
            <v>115611.6</v>
          </cell>
          <cell r="M310">
            <v>107233.1</v>
          </cell>
          <cell r="N310">
            <v>407738.1</v>
          </cell>
          <cell r="O310">
            <v>93566.7</v>
          </cell>
          <cell r="P310">
            <v>91326.7</v>
          </cell>
          <cell r="Q310">
            <v>115611.6</v>
          </cell>
          <cell r="R310">
            <v>107233.1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I310">
            <v>22170.3</v>
          </cell>
          <cell r="AJ310">
            <v>38917.244000000006</v>
          </cell>
          <cell r="AK310">
            <v>26393.493999999995</v>
          </cell>
          <cell r="AL310">
            <v>46457.34399999999</v>
          </cell>
          <cell r="AM310">
            <v>33498.943999999996</v>
          </cell>
          <cell r="AN310">
            <v>38917.244000000006</v>
          </cell>
          <cell r="AP310">
            <v>399427.03</v>
          </cell>
          <cell r="AQ310">
            <v>399427.03</v>
          </cell>
          <cell r="AS310">
            <v>38917.244000000006</v>
          </cell>
          <cell r="AT310">
            <v>432697.11</v>
          </cell>
          <cell r="AU310">
            <v>455601.45</v>
          </cell>
          <cell r="AW310">
            <v>16012.90399999998</v>
          </cell>
          <cell r="AX310">
            <v>479226.74504000001</v>
          </cell>
          <cell r="AY310">
            <v>358190</v>
          </cell>
          <cell r="BA310">
            <v>137049.64903999999</v>
          </cell>
          <cell r="BB310">
            <v>0</v>
          </cell>
          <cell r="BE310">
            <v>137049.64903999999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33113.915191349995</v>
          </cell>
          <cell r="E311">
            <v>4658.8894266495918</v>
          </cell>
          <cell r="F311">
            <v>9038.5778549440147</v>
          </cell>
          <cell r="G311">
            <v>9982.8651419194066</v>
          </cell>
          <cell r="H311">
            <v>9433.5827678369824</v>
          </cell>
          <cell r="I311">
            <v>33113.9</v>
          </cell>
          <cell r="J311">
            <v>4658.8999999999996</v>
          </cell>
          <cell r="K311">
            <v>9038.6</v>
          </cell>
          <cell r="L311">
            <v>9982.7999999999993</v>
          </cell>
          <cell r="M311">
            <v>9433.6</v>
          </cell>
          <cell r="N311">
            <v>33113.9</v>
          </cell>
          <cell r="O311">
            <v>4658.8999999999996</v>
          </cell>
          <cell r="P311">
            <v>9038.6</v>
          </cell>
          <cell r="Q311">
            <v>9982.7999999999993</v>
          </cell>
          <cell r="R311">
            <v>9433.6</v>
          </cell>
          <cell r="S311">
            <v>0</v>
          </cell>
          <cell r="X311">
            <v>0</v>
          </cell>
          <cell r="AD311">
            <v>0</v>
          </cell>
          <cell r="AJ311">
            <v>1.5191349995802739E-2</v>
          </cell>
          <cell r="AK311">
            <v>-1.057335040786711E-2</v>
          </cell>
          <cell r="AL311">
            <v>-3.2718406393541954E-2</v>
          </cell>
          <cell r="AM311">
            <v>3.2423513013782213E-2</v>
          </cell>
          <cell r="AN311">
            <v>1.5191349995802739E-2</v>
          </cell>
          <cell r="AP311">
            <v>0</v>
          </cell>
          <cell r="AQ311">
            <v>0</v>
          </cell>
          <cell r="AS311">
            <v>1.5191349995802739E-2</v>
          </cell>
          <cell r="AT311">
            <v>0</v>
          </cell>
          <cell r="AU311">
            <v>0</v>
          </cell>
          <cell r="AW311">
            <v>1.5191349995802739E-2</v>
          </cell>
          <cell r="AX311">
            <v>0</v>
          </cell>
          <cell r="BA311">
            <v>1.5191349995802739E-2</v>
          </cell>
          <cell r="BB311">
            <v>0</v>
          </cell>
          <cell r="BE311">
            <v>1.5191349995802739E-2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S312">
            <v>0</v>
          </cell>
          <cell r="AW312">
            <v>0</v>
          </cell>
          <cell r="BA312">
            <v>0</v>
          </cell>
          <cell r="BE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7919.2999999999993</v>
          </cell>
          <cell r="E313">
            <v>1681</v>
          </cell>
          <cell r="F313">
            <v>2624</v>
          </cell>
          <cell r="G313">
            <v>1782.9</v>
          </cell>
          <cell r="H313">
            <v>1831.4</v>
          </cell>
          <cell r="I313">
            <v>7544</v>
          </cell>
          <cell r="J313">
            <v>1283.9000000000001</v>
          </cell>
          <cell r="K313">
            <v>1201.5999999999999</v>
          </cell>
          <cell r="L313">
            <v>3304.2</v>
          </cell>
          <cell r="M313">
            <v>1754.3</v>
          </cell>
          <cell r="N313">
            <v>7544</v>
          </cell>
          <cell r="O313">
            <v>1283.9000000000001</v>
          </cell>
          <cell r="P313">
            <v>1201.5999999999999</v>
          </cell>
          <cell r="Q313">
            <v>3304.2</v>
          </cell>
          <cell r="R313">
            <v>1754.3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692.40000000000032</v>
          </cell>
          <cell r="AK313">
            <v>714.19999999999982</v>
          </cell>
          <cell r="AL313">
            <v>2136.6</v>
          </cell>
          <cell r="AM313">
            <v>615.30000000000018</v>
          </cell>
          <cell r="AN313">
            <v>692.40000000000032</v>
          </cell>
          <cell r="AP313">
            <v>7615</v>
          </cell>
          <cell r="AQ313">
            <v>1348</v>
          </cell>
          <cell r="AS313">
            <v>6959.4</v>
          </cell>
          <cell r="AT313">
            <v>8179</v>
          </cell>
          <cell r="AU313">
            <v>8751</v>
          </cell>
          <cell r="AW313">
            <v>6387.4</v>
          </cell>
          <cell r="AX313">
            <v>8751</v>
          </cell>
          <cell r="BA313">
            <v>15138.4</v>
          </cell>
          <cell r="BB313">
            <v>0</v>
          </cell>
          <cell r="BE313">
            <v>15138.4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448683.70000000007</v>
          </cell>
          <cell r="E314">
            <v>92731.700000000012</v>
          </cell>
          <cell r="F314">
            <v>120602</v>
          </cell>
          <cell r="G314">
            <v>113264.6</v>
          </cell>
          <cell r="H314">
            <v>122085.4</v>
          </cell>
          <cell r="I314">
            <v>440852.00000000006</v>
          </cell>
          <cell r="J314">
            <v>98225.600000000006</v>
          </cell>
          <cell r="K314">
            <v>100365.3</v>
          </cell>
          <cell r="L314">
            <v>125594.4</v>
          </cell>
          <cell r="M314">
            <v>116666.70000000001</v>
          </cell>
          <cell r="N314">
            <v>440852.00000000006</v>
          </cell>
          <cell r="O314">
            <v>98225.600000000006</v>
          </cell>
          <cell r="P314">
            <v>100365.3</v>
          </cell>
          <cell r="Q314">
            <v>125594.4</v>
          </cell>
          <cell r="R314">
            <v>116666.70000000001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0</v>
          </cell>
          <cell r="AH314">
            <v>0</v>
          </cell>
          <cell r="AI314">
            <v>22170.3</v>
          </cell>
          <cell r="AJ314">
            <v>29995.699999999997</v>
          </cell>
          <cell r="AK314">
            <v>16671.599999999999</v>
          </cell>
          <cell r="AL314">
            <v>36913.799999999996</v>
          </cell>
          <cell r="AM314">
            <v>24577.000000000004</v>
          </cell>
          <cell r="AN314">
            <v>29995.699999999997</v>
          </cell>
          <cell r="AP314">
            <v>399427.03</v>
          </cell>
          <cell r="AQ314">
            <v>399427.03</v>
          </cell>
          <cell r="AR314">
            <v>0</v>
          </cell>
          <cell r="AS314">
            <v>29995.7</v>
          </cell>
          <cell r="AT314">
            <v>432697.11</v>
          </cell>
          <cell r="AU314">
            <v>432697.11</v>
          </cell>
          <cell r="AV314">
            <v>0</v>
          </cell>
          <cell r="AW314">
            <v>29995.7</v>
          </cell>
          <cell r="AX314">
            <v>479226.74504000001</v>
          </cell>
          <cell r="AY314">
            <v>463593.5</v>
          </cell>
          <cell r="AZ314">
            <v>0</v>
          </cell>
          <cell r="BA314">
            <v>45628.945039999991</v>
          </cell>
          <cell r="BB314">
            <v>0</v>
          </cell>
          <cell r="BC314">
            <v>0</v>
          </cell>
          <cell r="BD314">
            <v>0</v>
          </cell>
          <cell r="BE314">
            <v>45628.945039999991</v>
          </cell>
        </row>
        <row r="315">
          <cell r="B315" t="str">
            <v>3.1.</v>
          </cell>
          <cell r="C315" t="str">
            <v>Выплата на руки</v>
          </cell>
          <cell r="D315">
            <v>384724.2</v>
          </cell>
          <cell r="E315">
            <v>78374.600000000006</v>
          </cell>
          <cell r="F315">
            <v>105896.2</v>
          </cell>
          <cell r="G315">
            <v>96396.7</v>
          </cell>
          <cell r="H315">
            <v>104056.7</v>
          </cell>
          <cell r="I315">
            <v>379724.39999999997</v>
          </cell>
          <cell r="J315">
            <v>83851.100000000006</v>
          </cell>
          <cell r="K315">
            <v>88158.7</v>
          </cell>
          <cell r="L315">
            <v>108496.79999999999</v>
          </cell>
          <cell r="M315">
            <v>99217.8</v>
          </cell>
          <cell r="N315">
            <v>379724.39999999997</v>
          </cell>
          <cell r="O315">
            <v>83851.100000000006</v>
          </cell>
          <cell r="P315">
            <v>88158.7</v>
          </cell>
          <cell r="Q315">
            <v>108496.79999999999</v>
          </cell>
          <cell r="R315">
            <v>99217.8</v>
          </cell>
          <cell r="S315">
            <v>0</v>
          </cell>
          <cell r="X315">
            <v>0</v>
          </cell>
          <cell r="AC315">
            <v>0</v>
          </cell>
          <cell r="AD315">
            <v>0</v>
          </cell>
          <cell r="AI315">
            <v>19185.7</v>
          </cell>
          <cell r="AJ315">
            <v>24185.5</v>
          </cell>
          <cell r="AK315">
            <v>13709.199999999997</v>
          </cell>
          <cell r="AL315">
            <v>31446.699999999997</v>
          </cell>
          <cell r="AM315">
            <v>19346.600000000006</v>
          </cell>
          <cell r="AN315">
            <v>24185.5</v>
          </cell>
          <cell r="AP315">
            <v>347501.51610000001</v>
          </cell>
          <cell r="AQ315">
            <v>347501.51610000001</v>
          </cell>
          <cell r="AS315">
            <v>24185.5</v>
          </cell>
          <cell r="AT315">
            <v>376446.48569999996</v>
          </cell>
          <cell r="AU315">
            <v>376446.48569999996</v>
          </cell>
          <cell r="AW315">
            <v>24185.5</v>
          </cell>
          <cell r="AX315">
            <v>416927.26818479999</v>
          </cell>
          <cell r="AY315">
            <v>400539</v>
          </cell>
          <cell r="BA315">
            <v>40573.768184799992</v>
          </cell>
          <cell r="BB315">
            <v>0</v>
          </cell>
          <cell r="BE315">
            <v>40573.768184799992</v>
          </cell>
        </row>
        <row r="316">
          <cell r="B316" t="str">
            <v>3.2.</v>
          </cell>
          <cell r="C316" t="str">
            <v>Удержания из з/п</v>
          </cell>
          <cell r="D316">
            <v>63959.5</v>
          </cell>
          <cell r="E316">
            <v>14357.1</v>
          </cell>
          <cell r="F316">
            <v>14705.8</v>
          </cell>
          <cell r="G316">
            <v>16867.900000000001</v>
          </cell>
          <cell r="H316">
            <v>18028.7</v>
          </cell>
          <cell r="I316">
            <v>61127.6</v>
          </cell>
          <cell r="J316">
            <v>14374.5</v>
          </cell>
          <cell r="K316">
            <v>12206.6</v>
          </cell>
          <cell r="L316">
            <v>17097.599999999999</v>
          </cell>
          <cell r="M316">
            <v>17448.900000000001</v>
          </cell>
          <cell r="N316">
            <v>61127.6</v>
          </cell>
          <cell r="O316">
            <v>14374.5</v>
          </cell>
          <cell r="P316">
            <v>12206.6</v>
          </cell>
          <cell r="Q316">
            <v>17097.599999999999</v>
          </cell>
          <cell r="R316">
            <v>17448.900000000001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0</v>
          </cell>
          <cell r="AH316">
            <v>0</v>
          </cell>
          <cell r="AI316">
            <v>2984.6</v>
          </cell>
          <cell r="AJ316">
            <v>5810.1999999999962</v>
          </cell>
          <cell r="AK316">
            <v>2962.4</v>
          </cell>
          <cell r="AL316">
            <v>5467.0999999999985</v>
          </cell>
          <cell r="AM316">
            <v>5230.3999999999978</v>
          </cell>
          <cell r="AN316">
            <v>5810.1999999999962</v>
          </cell>
          <cell r="AP316">
            <v>51925.513900000005</v>
          </cell>
          <cell r="AQ316">
            <v>51925.513900000005</v>
          </cell>
          <cell r="AR316">
            <v>0</v>
          </cell>
          <cell r="AS316">
            <v>5810.2</v>
          </cell>
          <cell r="AT316">
            <v>56250.624300000003</v>
          </cell>
          <cell r="AU316">
            <v>56250.624300000003</v>
          </cell>
          <cell r="AV316">
            <v>0</v>
          </cell>
          <cell r="AW316">
            <v>5810.2</v>
          </cell>
          <cell r="AX316">
            <v>62299.476855200002</v>
          </cell>
          <cell r="AY316">
            <v>63054.5</v>
          </cell>
          <cell r="AZ316">
            <v>0</v>
          </cell>
          <cell r="BA316">
            <v>5055.1768552000021</v>
          </cell>
          <cell r="BB316">
            <v>0</v>
          </cell>
          <cell r="BC316">
            <v>0</v>
          </cell>
          <cell r="BD316">
            <v>0</v>
          </cell>
          <cell r="BE316">
            <v>5055.1768552000021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55681.1</v>
          </cell>
          <cell r="E317">
            <v>12381.1</v>
          </cell>
          <cell r="F317">
            <v>12704.5</v>
          </cell>
          <cell r="G317">
            <v>14724.4</v>
          </cell>
          <cell r="H317">
            <v>15871.1</v>
          </cell>
          <cell r="I317">
            <v>53867.399999999994</v>
          </cell>
          <cell r="J317">
            <v>12383.1</v>
          </cell>
          <cell r="K317">
            <v>10069.1</v>
          </cell>
          <cell r="L317">
            <v>16020.5</v>
          </cell>
          <cell r="M317">
            <v>15394.7</v>
          </cell>
          <cell r="N317">
            <v>53867.399999999994</v>
          </cell>
          <cell r="O317">
            <v>12383.1</v>
          </cell>
          <cell r="P317">
            <v>10069.1</v>
          </cell>
          <cell r="Q317">
            <v>16020.5</v>
          </cell>
          <cell r="R317">
            <v>15394.7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I317">
            <v>2654.6</v>
          </cell>
          <cell r="AJ317">
            <v>4461.9999999999964</v>
          </cell>
          <cell r="AK317">
            <v>2647.8</v>
          </cell>
          <cell r="AL317">
            <v>5288.6999999999989</v>
          </cell>
          <cell r="AM317">
            <v>3985.5999999999985</v>
          </cell>
          <cell r="AN317">
            <v>4461.9999999999964</v>
          </cell>
          <cell r="AP317">
            <v>51925.513900000005</v>
          </cell>
          <cell r="AQ317">
            <v>51925.513900000005</v>
          </cell>
          <cell r="AS317">
            <v>4462</v>
          </cell>
          <cell r="AT317">
            <v>56250.624300000003</v>
          </cell>
          <cell r="AU317">
            <v>56250.624300000003</v>
          </cell>
          <cell r="AW317">
            <v>4462</v>
          </cell>
          <cell r="AX317">
            <v>62299.476855200002</v>
          </cell>
          <cell r="AY317">
            <v>63054.5</v>
          </cell>
          <cell r="BA317">
            <v>3706.9768552000023</v>
          </cell>
          <cell r="BB317">
            <v>0</v>
          </cell>
          <cell r="BE317">
            <v>3706.9768552000023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8278.4</v>
          </cell>
          <cell r="E318">
            <v>1976</v>
          </cell>
          <cell r="F318">
            <v>2001.2999999999997</v>
          </cell>
          <cell r="G318">
            <v>2143.5</v>
          </cell>
          <cell r="H318">
            <v>2157.6</v>
          </cell>
          <cell r="I318">
            <v>7260.2</v>
          </cell>
          <cell r="J318">
            <v>1991.4</v>
          </cell>
          <cell r="K318">
            <v>2137.5</v>
          </cell>
          <cell r="L318">
            <v>1077.1000000000001</v>
          </cell>
          <cell r="M318">
            <v>2054.1999999999998</v>
          </cell>
          <cell r="N318">
            <v>7260.2</v>
          </cell>
          <cell r="O318">
            <v>1991.4</v>
          </cell>
          <cell r="P318">
            <v>2137.5</v>
          </cell>
          <cell r="Q318">
            <v>1077.1000000000001</v>
          </cell>
          <cell r="R318">
            <v>2054.1999999999998</v>
          </cell>
          <cell r="S318">
            <v>0</v>
          </cell>
          <cell r="X318">
            <v>0</v>
          </cell>
          <cell r="AD318">
            <v>0</v>
          </cell>
          <cell r="AI318">
            <v>330</v>
          </cell>
          <cell r="AJ318">
            <v>1348.1999999999998</v>
          </cell>
          <cell r="AK318">
            <v>314.59999999999991</v>
          </cell>
          <cell r="AL318">
            <v>178.39999999999964</v>
          </cell>
          <cell r="AM318">
            <v>1244.7999999999995</v>
          </cell>
          <cell r="AN318">
            <v>1348.1999999999998</v>
          </cell>
          <cell r="AS318">
            <v>1348.1999999999998</v>
          </cell>
          <cell r="AW318">
            <v>1348.1999999999998</v>
          </cell>
          <cell r="BA318">
            <v>1348.1999999999998</v>
          </cell>
          <cell r="BE318">
            <v>1348.1999999999998</v>
          </cell>
        </row>
        <row r="319">
          <cell r="B319" t="str">
            <v>4</v>
          </cell>
          <cell r="C319" t="str">
            <v>ЕСН</v>
          </cell>
          <cell r="D319">
            <v>96550.558999999994</v>
          </cell>
          <cell r="E319">
            <v>21559.598999999998</v>
          </cell>
          <cell r="F319">
            <v>23989.420000000002</v>
          </cell>
          <cell r="G319">
            <v>25799.739999999998</v>
          </cell>
          <cell r="H319">
            <v>25201.8</v>
          </cell>
          <cell r="I319">
            <v>94808.099999999991</v>
          </cell>
          <cell r="J319">
            <v>20201.900000000001</v>
          </cell>
          <cell r="K319">
            <v>22277.5</v>
          </cell>
          <cell r="L319">
            <v>23962</v>
          </cell>
          <cell r="M319">
            <v>28366.7</v>
          </cell>
          <cell r="N319">
            <v>94808.099999999991</v>
          </cell>
          <cell r="O319">
            <v>20201.900000000001</v>
          </cell>
          <cell r="P319">
            <v>22277.5</v>
          </cell>
          <cell r="Q319">
            <v>23962</v>
          </cell>
          <cell r="R319">
            <v>28366.7</v>
          </cell>
          <cell r="S319">
            <v>0</v>
          </cell>
          <cell r="X319">
            <v>0</v>
          </cell>
          <cell r="AC319">
            <v>465.9</v>
          </cell>
          <cell r="AD319">
            <v>490.8</v>
          </cell>
          <cell r="AE319">
            <v>619.1</v>
          </cell>
          <cell r="AF319">
            <v>490.8</v>
          </cell>
          <cell r="AG319">
            <v>490.8</v>
          </cell>
          <cell r="AH319">
            <v>490.8</v>
          </cell>
          <cell r="AI319">
            <v>5410.1</v>
          </cell>
          <cell r="AJ319">
            <v>7177.4589999999989</v>
          </cell>
          <cell r="AK319">
            <v>6920.9989999999998</v>
          </cell>
          <cell r="AL319">
            <v>8504.6190000000006</v>
          </cell>
          <cell r="AM319">
            <v>10342.358999999997</v>
          </cell>
          <cell r="AN319">
            <v>7177.4589999999989</v>
          </cell>
          <cell r="AP319">
            <v>96393.803255999999</v>
          </cell>
          <cell r="AQ319">
            <v>96393.803255999999</v>
          </cell>
          <cell r="AS319">
            <v>6686.6590000000024</v>
          </cell>
          <cell r="AT319">
            <v>114194.16046764</v>
          </cell>
          <cell r="AU319">
            <v>114194.16046764</v>
          </cell>
          <cell r="AW319">
            <v>6686.6589999999997</v>
          </cell>
          <cell r="AX319">
            <v>121502.58673756896</v>
          </cell>
          <cell r="AY319">
            <v>125460</v>
          </cell>
          <cell r="BA319">
            <v>2729.2457375689555</v>
          </cell>
          <cell r="BB319">
            <v>0</v>
          </cell>
          <cell r="BE319">
            <v>2729.2457375689555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10545.233</v>
          </cell>
          <cell r="E320">
            <v>9023.1329999999998</v>
          </cell>
          <cell r="F320">
            <v>341.1</v>
          </cell>
          <cell r="G320">
            <v>33.299999999999997</v>
          </cell>
          <cell r="H320">
            <v>1147.7</v>
          </cell>
          <cell r="I320">
            <v>10545.2</v>
          </cell>
          <cell r="J320">
            <v>8757.6</v>
          </cell>
          <cell r="K320">
            <v>419</v>
          </cell>
          <cell r="L320">
            <v>0</v>
          </cell>
          <cell r="M320">
            <v>1368.6</v>
          </cell>
          <cell r="N320">
            <v>10545.2</v>
          </cell>
          <cell r="O320">
            <v>8757.6</v>
          </cell>
          <cell r="P320">
            <v>419</v>
          </cell>
          <cell r="Q320">
            <v>0</v>
          </cell>
          <cell r="R320">
            <v>1368.6</v>
          </cell>
          <cell r="S320">
            <v>0</v>
          </cell>
          <cell r="X320">
            <v>0</v>
          </cell>
          <cell r="AD320">
            <v>0</v>
          </cell>
          <cell r="AJ320">
            <v>3.2999999999674401E-2</v>
          </cell>
          <cell r="AK320">
            <v>265.53299999999945</v>
          </cell>
          <cell r="AL320">
            <v>187.63299999999947</v>
          </cell>
          <cell r="AM320">
            <v>220.93299999999948</v>
          </cell>
          <cell r="AN320">
            <v>3.2999999999674401E-2</v>
          </cell>
          <cell r="AP320">
            <v>19441</v>
          </cell>
          <cell r="AQ320">
            <v>19441</v>
          </cell>
          <cell r="AS320">
            <v>3.2999999999447027E-2</v>
          </cell>
          <cell r="AT320">
            <v>21655</v>
          </cell>
          <cell r="AU320">
            <v>21655</v>
          </cell>
          <cell r="AW320">
            <v>3.2999999999447027E-2</v>
          </cell>
          <cell r="AX320">
            <v>23040.92</v>
          </cell>
          <cell r="AY320">
            <v>22045</v>
          </cell>
          <cell r="BA320">
            <v>995.9529999999977</v>
          </cell>
          <cell r="BB320">
            <v>0</v>
          </cell>
          <cell r="BE320">
            <v>995.9529999999977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426261.03335188195</v>
          </cell>
          <cell r="E321">
            <v>108249.55512</v>
          </cell>
          <cell r="F321">
            <v>98983.238149881989</v>
          </cell>
          <cell r="G321">
            <v>110581.795682</v>
          </cell>
          <cell r="H321">
            <v>108446.44439999999</v>
          </cell>
          <cell r="I321">
            <v>434885.4</v>
          </cell>
          <cell r="J321">
            <v>87657.599999999977</v>
          </cell>
          <cell r="K321">
            <v>143569.50000000003</v>
          </cell>
          <cell r="L321">
            <v>89908.9</v>
          </cell>
          <cell r="M321">
            <v>113749.4</v>
          </cell>
          <cell r="N321">
            <v>434885.4</v>
          </cell>
          <cell r="O321">
            <v>87657.599999999977</v>
          </cell>
          <cell r="P321">
            <v>143569.50000000003</v>
          </cell>
          <cell r="Q321">
            <v>89908.9</v>
          </cell>
          <cell r="R321">
            <v>113749.4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12595.800000000001</v>
          </cell>
          <cell r="AD321">
            <v>3144.8999999999996</v>
          </cell>
          <cell r="AE321">
            <v>10009.5</v>
          </cell>
          <cell r="AF321">
            <v>13744.9</v>
          </cell>
          <cell r="AG321">
            <v>3426.9999999999995</v>
          </cell>
          <cell r="AH321">
            <v>3144.8999999999996</v>
          </cell>
          <cell r="AI321">
            <v>46000.999999999993</v>
          </cell>
          <cell r="AJ321">
            <v>27925.533351882001</v>
          </cell>
          <cell r="AK321">
            <v>64006.65512000001</v>
          </cell>
          <cell r="AL321">
            <v>23155.793269882</v>
          </cell>
          <cell r="AM321">
            <v>33510.588951881997</v>
          </cell>
          <cell r="AN321">
            <v>27925.533351882001</v>
          </cell>
          <cell r="AP321">
            <v>387226.44672946003</v>
          </cell>
          <cell r="AQ321">
            <v>367618.71811146004</v>
          </cell>
          <cell r="AR321">
            <v>0</v>
          </cell>
          <cell r="AS321">
            <v>44388.361969881982</v>
          </cell>
          <cell r="AT321">
            <v>415441.99973109557</v>
          </cell>
          <cell r="AU321">
            <v>628932.26365180803</v>
          </cell>
          <cell r="AV321">
            <v>0</v>
          </cell>
          <cell r="AW321">
            <v>-169101.90195083042</v>
          </cell>
          <cell r="AX321">
            <v>436896.06089269207</v>
          </cell>
          <cell r="AY321">
            <v>719420.79999999993</v>
          </cell>
          <cell r="AZ321">
            <v>488404</v>
          </cell>
          <cell r="BA321">
            <v>36777.358941861676</v>
          </cell>
          <cell r="BB321">
            <v>32217.8586</v>
          </cell>
          <cell r="BC321">
            <v>0</v>
          </cell>
          <cell r="BD321">
            <v>0</v>
          </cell>
          <cell r="BE321">
            <v>-419408.7824581383</v>
          </cell>
        </row>
        <row r="322">
          <cell r="B322" t="str">
            <v>7.1</v>
          </cell>
          <cell r="C322" t="str">
            <v xml:space="preserve">             Оплата услуг РАО "Холдинг МРСК"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S324">
            <v>0</v>
          </cell>
          <cell r="AW324">
            <v>0</v>
          </cell>
          <cell r="BA324">
            <v>0</v>
          </cell>
          <cell r="BE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S325">
            <v>0</v>
          </cell>
          <cell r="AW325">
            <v>0</v>
          </cell>
          <cell r="BA325">
            <v>0</v>
          </cell>
          <cell r="BE325">
            <v>0</v>
          </cell>
        </row>
        <row r="326">
          <cell r="B326" t="str">
            <v>7.1.2.</v>
          </cell>
          <cell r="C326" t="str">
            <v>Услуги ОАО РАО "Холдинг МРСК" 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S326">
            <v>0</v>
          </cell>
          <cell r="X326">
            <v>0</v>
          </cell>
          <cell r="AD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S326">
            <v>0</v>
          </cell>
          <cell r="AT326">
            <v>0</v>
          </cell>
          <cell r="AW326">
            <v>0</v>
          </cell>
          <cell r="AX326">
            <v>0</v>
          </cell>
          <cell r="BA326">
            <v>0</v>
          </cell>
          <cell r="BB326">
            <v>0</v>
          </cell>
          <cell r="BE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S327">
            <v>0</v>
          </cell>
          <cell r="AT327">
            <v>0</v>
          </cell>
          <cell r="AW327">
            <v>0</v>
          </cell>
          <cell r="AX327">
            <v>0</v>
          </cell>
          <cell r="BA327">
            <v>0</v>
          </cell>
          <cell r="BB327">
            <v>0</v>
          </cell>
          <cell r="BE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S328">
            <v>0</v>
          </cell>
          <cell r="AT328">
            <v>0</v>
          </cell>
          <cell r="AW328">
            <v>0</v>
          </cell>
          <cell r="AX328">
            <v>0</v>
          </cell>
          <cell r="BA328">
            <v>0</v>
          </cell>
          <cell r="BB328">
            <v>0</v>
          </cell>
          <cell r="BE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268077.80636588199</v>
          </cell>
          <cell r="E329">
            <v>59114.33047999999</v>
          </cell>
          <cell r="F329">
            <v>63231.093603881993</v>
          </cell>
          <cell r="G329">
            <v>71400.714282000001</v>
          </cell>
          <cell r="H329">
            <v>74331.668000000005</v>
          </cell>
          <cell r="I329">
            <v>284673.30000000005</v>
          </cell>
          <cell r="J329">
            <v>51530.5</v>
          </cell>
          <cell r="K329">
            <v>96109.200000000012</v>
          </cell>
          <cell r="L329">
            <v>61376.5</v>
          </cell>
          <cell r="M329">
            <v>75657.100000000006</v>
          </cell>
          <cell r="N329">
            <v>284673.30000000005</v>
          </cell>
          <cell r="O329">
            <v>51530.5</v>
          </cell>
          <cell r="P329">
            <v>96109.200000000012</v>
          </cell>
          <cell r="Q329">
            <v>61376.5</v>
          </cell>
          <cell r="R329">
            <v>75657.100000000006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2697</v>
          </cell>
          <cell r="AD329">
            <v>3012.8999999999996</v>
          </cell>
          <cell r="AE329">
            <v>8213.4</v>
          </cell>
          <cell r="AF329">
            <v>8234.5</v>
          </cell>
          <cell r="AG329">
            <v>2950.7</v>
          </cell>
          <cell r="AH329">
            <v>3012.8999999999996</v>
          </cell>
          <cell r="AI329">
            <v>33878.1</v>
          </cell>
          <cell r="AJ329">
            <v>17598.506365881996</v>
          </cell>
          <cell r="AK329">
            <v>46978.330479999997</v>
          </cell>
          <cell r="AL329">
            <v>14121.324083881998</v>
          </cell>
          <cell r="AM329">
            <v>18861.738365881993</v>
          </cell>
          <cell r="AN329">
            <v>17598.506365881996</v>
          </cell>
          <cell r="AP329">
            <v>241922.33193305996</v>
          </cell>
          <cell r="AQ329">
            <v>241922.33193305996</v>
          </cell>
          <cell r="AR329">
            <v>0</v>
          </cell>
          <cell r="AS329">
            <v>14585.606365881995</v>
          </cell>
          <cell r="AT329">
            <v>270853.95917807554</v>
          </cell>
          <cell r="AU329">
            <v>475642.773298788</v>
          </cell>
          <cell r="AV329">
            <v>0</v>
          </cell>
          <cell r="AW329">
            <v>-190203.20775483045</v>
          </cell>
          <cell r="AX329">
            <v>288188.61256547237</v>
          </cell>
          <cell r="AY329">
            <v>571705</v>
          </cell>
          <cell r="AZ329">
            <v>485874.5</v>
          </cell>
          <cell r="BA329">
            <v>12154.904810641987</v>
          </cell>
          <cell r="BB329">
            <v>0</v>
          </cell>
          <cell r="BC329">
            <v>0</v>
          </cell>
          <cell r="BD329">
            <v>0</v>
          </cell>
          <cell r="BE329">
            <v>-473719.59518935799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10261.15626</v>
          </cell>
          <cell r="E330">
            <v>2531.4288599999995</v>
          </cell>
          <cell r="F330">
            <v>2554.0863999999997</v>
          </cell>
          <cell r="G330">
            <v>2948.1000000000004</v>
          </cell>
          <cell r="H330">
            <v>2227.5410000000002</v>
          </cell>
          <cell r="I330">
            <v>10181</v>
          </cell>
          <cell r="J330">
            <v>2626.6</v>
          </cell>
          <cell r="K330">
            <v>2572.4</v>
          </cell>
          <cell r="L330">
            <v>3177.5</v>
          </cell>
          <cell r="M330">
            <v>1804.5</v>
          </cell>
          <cell r="N330">
            <v>10181</v>
          </cell>
          <cell r="O330">
            <v>2626.6</v>
          </cell>
          <cell r="P330">
            <v>2572.4</v>
          </cell>
          <cell r="Q330">
            <v>3177.5</v>
          </cell>
          <cell r="R330">
            <v>1804.5</v>
          </cell>
          <cell r="S330">
            <v>0</v>
          </cell>
          <cell r="X330">
            <v>0</v>
          </cell>
          <cell r="AC330">
            <v>232.1</v>
          </cell>
          <cell r="AD330">
            <v>0</v>
          </cell>
          <cell r="AE330">
            <v>458.1</v>
          </cell>
          <cell r="AF330">
            <v>146.19999999999999</v>
          </cell>
          <cell r="AG330">
            <v>355.9</v>
          </cell>
          <cell r="AI330">
            <v>219.1</v>
          </cell>
          <cell r="AJ330">
            <v>67.156259999999406</v>
          </cell>
          <cell r="AK330">
            <v>349.92885999999953</v>
          </cell>
          <cell r="AL330">
            <v>19.715259999999091</v>
          </cell>
          <cell r="AM330">
            <v>1.5259999999386764E-2</v>
          </cell>
          <cell r="AN330">
            <v>67.156259999999406</v>
          </cell>
          <cell r="AP330">
            <v>8740.26</v>
          </cell>
          <cell r="AQ330">
            <v>8740.26</v>
          </cell>
          <cell r="AS330">
            <v>67.156259999999747</v>
          </cell>
          <cell r="AT330">
            <v>9307.84</v>
          </cell>
          <cell r="AU330">
            <v>9307.84</v>
          </cell>
          <cell r="AW330">
            <v>67.156259999999747</v>
          </cell>
          <cell r="AX330">
            <v>9903.5417600000001</v>
          </cell>
          <cell r="AY330">
            <v>9903.5</v>
          </cell>
          <cell r="BA330">
            <v>67.198019999999815</v>
          </cell>
          <cell r="BB330">
            <v>0</v>
          </cell>
          <cell r="BE330">
            <v>67.198019999999815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5544.7704400000002</v>
          </cell>
          <cell r="E331">
            <v>2611.1724400000003</v>
          </cell>
          <cell r="F331">
            <v>748.09640000000002</v>
          </cell>
          <cell r="G331">
            <v>312.2398</v>
          </cell>
          <cell r="H331">
            <v>1873.2618</v>
          </cell>
          <cell r="I331">
            <v>5675.1</v>
          </cell>
          <cell r="J331">
            <v>2611.9</v>
          </cell>
          <cell r="K331">
            <v>797.6</v>
          </cell>
          <cell r="L331">
            <v>800.2</v>
          </cell>
          <cell r="M331">
            <v>1465.4</v>
          </cell>
          <cell r="N331">
            <v>5675.1</v>
          </cell>
          <cell r="O331">
            <v>2611.9</v>
          </cell>
          <cell r="P331">
            <v>797.6</v>
          </cell>
          <cell r="Q331">
            <v>800.2</v>
          </cell>
          <cell r="R331">
            <v>1465.4</v>
          </cell>
          <cell r="S331">
            <v>0</v>
          </cell>
          <cell r="X331">
            <v>0</v>
          </cell>
          <cell r="AC331">
            <v>171.9</v>
          </cell>
          <cell r="AD331">
            <v>0</v>
          </cell>
          <cell r="AE331">
            <v>196.2</v>
          </cell>
          <cell r="AF331">
            <v>70.7</v>
          </cell>
          <cell r="AG331">
            <v>407.9</v>
          </cell>
          <cell r="AI331">
            <v>302.2</v>
          </cell>
          <cell r="AJ331">
            <v>-2.9560000000060427E-2</v>
          </cell>
          <cell r="AK331">
            <v>325.77243999999996</v>
          </cell>
          <cell r="AL331">
            <v>150.76884000000007</v>
          </cell>
          <cell r="AM331">
            <v>8.639999999999759E-3</v>
          </cell>
          <cell r="AN331">
            <v>-2.9560000000060427E-2</v>
          </cell>
          <cell r="AP331">
            <v>863.65498000000002</v>
          </cell>
          <cell r="AQ331">
            <v>863.65498000000002</v>
          </cell>
          <cell r="AS331">
            <v>-2.9560000000060427E-2</v>
          </cell>
          <cell r="AT331">
            <v>920.65620867999996</v>
          </cell>
          <cell r="AU331">
            <v>920.65620867999996</v>
          </cell>
          <cell r="AW331">
            <v>-2.9560000000060427E-2</v>
          </cell>
          <cell r="AX331">
            <v>979.57820603552</v>
          </cell>
          <cell r="AY331">
            <v>979.6</v>
          </cell>
          <cell r="BA331">
            <v>-5.1353964480085779E-2</v>
          </cell>
          <cell r="BB331">
            <v>0</v>
          </cell>
          <cell r="BE331">
            <v>-5.1353964480085779E-2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3007.8317999999999</v>
          </cell>
          <cell r="E332">
            <v>423.74979999999994</v>
          </cell>
          <cell r="F332">
            <v>706.31259999999986</v>
          </cell>
          <cell r="G332">
            <v>1069.434</v>
          </cell>
          <cell r="H332">
            <v>808.33539999999994</v>
          </cell>
          <cell r="I332">
            <v>3359.7</v>
          </cell>
          <cell r="J332">
            <v>526.6</v>
          </cell>
          <cell r="K332">
            <v>686.3</v>
          </cell>
          <cell r="L332">
            <v>727</v>
          </cell>
          <cell r="M332">
            <v>1419.8</v>
          </cell>
          <cell r="N332">
            <v>3359.7</v>
          </cell>
          <cell r="O332">
            <v>526.6</v>
          </cell>
          <cell r="P332">
            <v>686.3</v>
          </cell>
          <cell r="Q332">
            <v>727</v>
          </cell>
          <cell r="R332">
            <v>1419.8</v>
          </cell>
          <cell r="S332">
            <v>0</v>
          </cell>
          <cell r="X332">
            <v>0</v>
          </cell>
          <cell r="AC332">
            <v>16.7</v>
          </cell>
          <cell r="AD332">
            <v>0</v>
          </cell>
          <cell r="AE332">
            <v>8.4</v>
          </cell>
          <cell r="AF332">
            <v>26</v>
          </cell>
          <cell r="AI332">
            <v>368.6</v>
          </cell>
          <cell r="AJ332">
            <v>3.1799999999975626E-2</v>
          </cell>
          <cell r="AK332">
            <v>257.44979999999993</v>
          </cell>
          <cell r="AL332">
            <v>295.06239999999991</v>
          </cell>
          <cell r="AM332">
            <v>611.49639999999999</v>
          </cell>
          <cell r="AN332">
            <v>3.1799999999975626E-2</v>
          </cell>
          <cell r="AP332">
            <v>3301.5755236200002</v>
          </cell>
          <cell r="AQ332">
            <v>3301.5755236200002</v>
          </cell>
          <cell r="AS332">
            <v>3.1799999999748252E-2</v>
          </cell>
          <cell r="AT332">
            <v>3516.2769232789201</v>
          </cell>
          <cell r="AU332">
            <v>3516.2769232789201</v>
          </cell>
          <cell r="AW332">
            <v>3.1799999999748252E-2</v>
          </cell>
          <cell r="AX332">
            <v>3741.3186463687707</v>
          </cell>
          <cell r="AY332">
            <v>3741.3</v>
          </cell>
          <cell r="BA332">
            <v>5.0446368770280969E-2</v>
          </cell>
          <cell r="BB332">
            <v>0</v>
          </cell>
          <cell r="BE332">
            <v>5.0446368770280969E-2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23528.915719999997</v>
          </cell>
          <cell r="E333">
            <v>-4.308000000037282E-2</v>
          </cell>
          <cell r="F333">
            <v>4919.3675999999987</v>
          </cell>
          <cell r="G333">
            <v>9097.6111999999994</v>
          </cell>
          <cell r="H333">
            <v>9511.98</v>
          </cell>
          <cell r="I333">
            <v>31739.599999999999</v>
          </cell>
          <cell r="J333">
            <v>4892.2</v>
          </cell>
          <cell r="K333">
            <v>11477.6</v>
          </cell>
          <cell r="L333">
            <v>8758.7000000000007</v>
          </cell>
          <cell r="M333">
            <v>6611.1</v>
          </cell>
          <cell r="N333">
            <v>31739.599999999999</v>
          </cell>
          <cell r="O333">
            <v>4892.2</v>
          </cell>
          <cell r="P333">
            <v>11477.6</v>
          </cell>
          <cell r="Q333">
            <v>8758.7000000000007</v>
          </cell>
          <cell r="R333">
            <v>6611.1</v>
          </cell>
          <cell r="S333">
            <v>0</v>
          </cell>
          <cell r="X333">
            <v>0</v>
          </cell>
          <cell r="AC333">
            <v>19.8</v>
          </cell>
          <cell r="AD333">
            <v>0</v>
          </cell>
          <cell r="AI333">
            <v>14957</v>
          </cell>
          <cell r="AJ333">
            <v>6726.5157199999958</v>
          </cell>
          <cell r="AK333">
            <v>10044.956920000001</v>
          </cell>
          <cell r="AL333">
            <v>3486.7245199999979</v>
          </cell>
          <cell r="AM333">
            <v>3825.6357199999966</v>
          </cell>
          <cell r="AN333">
            <v>6726.5157199999958</v>
          </cell>
          <cell r="AP333">
            <v>39519.379999999997</v>
          </cell>
          <cell r="AQ333">
            <v>39519.379999999997</v>
          </cell>
          <cell r="AS333">
            <v>6726.5157199999958</v>
          </cell>
          <cell r="AT333">
            <v>42286.479999999996</v>
          </cell>
          <cell r="AU333">
            <v>42286.48</v>
          </cell>
          <cell r="AW333">
            <v>6726.5157199999885</v>
          </cell>
          <cell r="AX333">
            <v>44992.814720000002</v>
          </cell>
          <cell r="AY333">
            <v>44992.800000000003</v>
          </cell>
          <cell r="BA333">
            <v>6726.5304399999877</v>
          </cell>
          <cell r="BB333">
            <v>0</v>
          </cell>
          <cell r="BE333">
            <v>6726.5304399999877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235.97994</v>
          </cell>
          <cell r="AQ334">
            <v>235.97994</v>
          </cell>
          <cell r="AS334">
            <v>0</v>
          </cell>
          <cell r="AT334">
            <v>251.31863609999996</v>
          </cell>
          <cell r="AU334">
            <v>251.31863609999996</v>
          </cell>
          <cell r="AW334">
            <v>0</v>
          </cell>
          <cell r="AX334">
            <v>267.40302881039997</v>
          </cell>
          <cell r="AY334">
            <v>267.39999999999998</v>
          </cell>
          <cell r="BA334">
            <v>3.0288103999964733E-3</v>
          </cell>
          <cell r="BB334">
            <v>0</v>
          </cell>
          <cell r="BE334">
            <v>3.0288103999964733E-3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200.7</v>
          </cell>
          <cell r="E335">
            <v>32.5</v>
          </cell>
          <cell r="F335">
            <v>38.4</v>
          </cell>
          <cell r="G335">
            <v>59</v>
          </cell>
          <cell r="H335">
            <v>70.8</v>
          </cell>
          <cell r="I335">
            <v>227.8</v>
          </cell>
          <cell r="J335">
            <v>40.4</v>
          </cell>
          <cell r="K335">
            <v>22.4</v>
          </cell>
          <cell r="L335">
            <v>165</v>
          </cell>
          <cell r="M335">
            <v>0</v>
          </cell>
          <cell r="N335">
            <v>227.8</v>
          </cell>
          <cell r="O335">
            <v>40.4</v>
          </cell>
          <cell r="P335">
            <v>22.4</v>
          </cell>
          <cell r="Q335">
            <v>165</v>
          </cell>
          <cell r="S335">
            <v>0</v>
          </cell>
          <cell r="X335">
            <v>0</v>
          </cell>
          <cell r="AD335">
            <v>19.2</v>
          </cell>
          <cell r="AE335">
            <v>0</v>
          </cell>
          <cell r="AF335">
            <v>0</v>
          </cell>
          <cell r="AG335">
            <v>90</v>
          </cell>
          <cell r="AH335">
            <v>19.2</v>
          </cell>
          <cell r="AI335">
            <v>7.9</v>
          </cell>
          <cell r="AJ335">
            <v>0</v>
          </cell>
          <cell r="AK335">
            <v>0</v>
          </cell>
          <cell r="AL335">
            <v>16</v>
          </cell>
          <cell r="AM335">
            <v>0</v>
          </cell>
          <cell r="AN335">
            <v>0</v>
          </cell>
          <cell r="AP335">
            <v>141.587964</v>
          </cell>
          <cell r="AQ335">
            <v>141.587964</v>
          </cell>
          <cell r="AS335">
            <v>-19.2</v>
          </cell>
          <cell r="AT335">
            <v>150.79118166000001</v>
          </cell>
          <cell r="AU335">
            <v>150.79118166000001</v>
          </cell>
          <cell r="AW335">
            <v>-19.199999999999989</v>
          </cell>
          <cell r="AX335">
            <v>160.44181728624002</v>
          </cell>
          <cell r="AY335">
            <v>882.7</v>
          </cell>
          <cell r="BA335">
            <v>-741.45818271376004</v>
          </cell>
          <cell r="BB335">
            <v>0</v>
          </cell>
          <cell r="BE335">
            <v>-741.45818271376004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4706.1289999999999</v>
          </cell>
          <cell r="E336">
            <v>1868.5340000000001</v>
          </cell>
          <cell r="F336">
            <v>885.87499999999989</v>
          </cell>
          <cell r="G336">
            <v>975.8599999999999</v>
          </cell>
          <cell r="H336">
            <v>975.8599999999999</v>
          </cell>
          <cell r="I336">
            <v>4411</v>
          </cell>
          <cell r="J336">
            <v>1957.9</v>
          </cell>
          <cell r="K336">
            <v>728.1</v>
          </cell>
          <cell r="L336">
            <v>0</v>
          </cell>
          <cell r="M336">
            <v>1725</v>
          </cell>
          <cell r="N336">
            <v>4411</v>
          </cell>
          <cell r="O336">
            <v>1957.9</v>
          </cell>
          <cell r="P336">
            <v>728.1</v>
          </cell>
          <cell r="R336">
            <v>1725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I336">
            <v>186</v>
          </cell>
          <cell r="AJ336">
            <v>1.128999999999678</v>
          </cell>
          <cell r="AK336">
            <v>96.634000000000015</v>
          </cell>
          <cell r="AL336">
            <v>254.40899999999988</v>
          </cell>
          <cell r="AM336">
            <v>750.26899999999978</v>
          </cell>
          <cell r="AN336">
            <v>1.128999999999678</v>
          </cell>
          <cell r="AP336">
            <v>1535.8922952</v>
          </cell>
          <cell r="AQ336">
            <v>1535.8922952</v>
          </cell>
          <cell r="AS336">
            <v>1.128999999999678</v>
          </cell>
          <cell r="AT336">
            <v>1635.7252943879998</v>
          </cell>
          <cell r="AU336">
            <v>1635.7252943879998</v>
          </cell>
          <cell r="AW336">
            <v>1.128999999999678</v>
          </cell>
          <cell r="AX336">
            <v>1740.4117132288318</v>
          </cell>
          <cell r="AY336">
            <v>1740.4</v>
          </cell>
          <cell r="BA336">
            <v>1.1407132288313733</v>
          </cell>
          <cell r="BB336">
            <v>0</v>
          </cell>
          <cell r="BE336">
            <v>1.1407132288313733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19642.702439999997</v>
          </cell>
          <cell r="E337">
            <v>4605.7146399999992</v>
          </cell>
          <cell r="F337">
            <v>5018.5989999999993</v>
          </cell>
          <cell r="G337">
            <v>5009.1943999999994</v>
          </cell>
          <cell r="H337">
            <v>5009.1943999999994</v>
          </cell>
          <cell r="I337">
            <v>18719.2</v>
          </cell>
          <cell r="J337">
            <v>3190.7</v>
          </cell>
          <cell r="K337">
            <v>5194.6000000000004</v>
          </cell>
          <cell r="L337">
            <v>5830.2000000000007</v>
          </cell>
          <cell r="M337">
            <v>4503.7</v>
          </cell>
          <cell r="N337">
            <v>18719.2</v>
          </cell>
          <cell r="O337">
            <v>3190.7</v>
          </cell>
          <cell r="P337">
            <v>5194.6000000000004</v>
          </cell>
          <cell r="Q337">
            <v>5830.2000000000007</v>
          </cell>
          <cell r="R337">
            <v>4503.7</v>
          </cell>
          <cell r="S337">
            <v>0</v>
          </cell>
          <cell r="X337">
            <v>0</v>
          </cell>
          <cell r="AD337">
            <v>0</v>
          </cell>
          <cell r="AJ337">
            <v>923.50243999999657</v>
          </cell>
          <cell r="AK337">
            <v>1415.0146399999994</v>
          </cell>
          <cell r="AL337">
            <v>1239.0136399999983</v>
          </cell>
          <cell r="AM337">
            <v>418.00803999999698</v>
          </cell>
          <cell r="AN337">
            <v>923.50243999999657</v>
          </cell>
          <cell r="AP337">
            <v>14281.703026440004</v>
          </cell>
          <cell r="AQ337">
            <v>14281.703026440004</v>
          </cell>
          <cell r="AS337">
            <v>923.50243999999657</v>
          </cell>
          <cell r="AT337">
            <v>15210.048980093041</v>
          </cell>
          <cell r="AU337">
            <v>15210.048980093041</v>
          </cell>
          <cell r="AW337">
            <v>923.50243999999657</v>
          </cell>
          <cell r="AX337">
            <v>16183.492114818995</v>
          </cell>
          <cell r="AY337">
            <v>15465</v>
          </cell>
          <cell r="BA337">
            <v>1641.9945548189935</v>
          </cell>
          <cell r="BB337">
            <v>0</v>
          </cell>
          <cell r="BE337">
            <v>1641.9945548189935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72240.2</v>
          </cell>
          <cell r="E338">
            <v>13919</v>
          </cell>
          <cell r="F338">
            <v>13742</v>
          </cell>
          <cell r="G338">
            <v>22517.9</v>
          </cell>
          <cell r="H338">
            <v>22061.3</v>
          </cell>
          <cell r="I338">
            <v>73298</v>
          </cell>
          <cell r="J338">
            <v>15145</v>
          </cell>
          <cell r="K338">
            <v>17238</v>
          </cell>
          <cell r="L338">
            <v>18853.7</v>
          </cell>
          <cell r="M338">
            <v>22061.3</v>
          </cell>
          <cell r="N338">
            <v>73298</v>
          </cell>
          <cell r="O338">
            <v>15145</v>
          </cell>
          <cell r="P338">
            <v>17238</v>
          </cell>
          <cell r="Q338">
            <v>18853.7</v>
          </cell>
          <cell r="R338">
            <v>22061.3</v>
          </cell>
          <cell r="S338">
            <v>0</v>
          </cell>
          <cell r="X338">
            <v>0</v>
          </cell>
          <cell r="AD338">
            <v>0</v>
          </cell>
          <cell r="AE338">
            <v>168.3</v>
          </cell>
          <cell r="AF338">
            <v>3664.3</v>
          </cell>
          <cell r="AJ338">
            <v>-1057.7999999999993</v>
          </cell>
          <cell r="AK338">
            <v>-1057.7</v>
          </cell>
          <cell r="AL338">
            <v>-1057.7000000000005</v>
          </cell>
          <cell r="AM338">
            <v>-1057.8000000000002</v>
          </cell>
          <cell r="AN338">
            <v>-1057.7999999999993</v>
          </cell>
          <cell r="AP338">
            <v>27617.899999999998</v>
          </cell>
          <cell r="AQ338">
            <v>27617.9</v>
          </cell>
          <cell r="AS338">
            <v>-1057.8000000000029</v>
          </cell>
          <cell r="AT338">
            <v>29689.98</v>
          </cell>
          <cell r="AU338">
            <v>29689.98</v>
          </cell>
          <cell r="AW338">
            <v>-1057.8000000000029</v>
          </cell>
          <cell r="AX338">
            <v>31590.138719999999</v>
          </cell>
          <cell r="AY338">
            <v>315850</v>
          </cell>
          <cell r="AZ338">
            <v>284259.90000000002</v>
          </cell>
          <cell r="BA338">
            <v>-1057.761279999977</v>
          </cell>
          <cell r="BB338">
            <v>0</v>
          </cell>
          <cell r="BE338">
            <v>-285317.66128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E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1133.3792800000001</v>
          </cell>
          <cell r="E340">
            <v>153.08848</v>
          </cell>
          <cell r="F340">
            <v>380.85079999999999</v>
          </cell>
          <cell r="G340">
            <v>299.71999999999997</v>
          </cell>
          <cell r="H340">
            <v>299.71999999999997</v>
          </cell>
          <cell r="I340">
            <v>1403</v>
          </cell>
          <cell r="J340">
            <v>418.1</v>
          </cell>
          <cell r="K340">
            <v>285.89999999999998</v>
          </cell>
          <cell r="L340">
            <v>244.8</v>
          </cell>
          <cell r="M340">
            <v>454.2</v>
          </cell>
          <cell r="N340">
            <v>1403</v>
          </cell>
          <cell r="O340">
            <v>418.1</v>
          </cell>
          <cell r="P340">
            <v>285.89999999999998</v>
          </cell>
          <cell r="Q340">
            <v>244.8</v>
          </cell>
          <cell r="R340">
            <v>454.2</v>
          </cell>
          <cell r="S340">
            <v>0</v>
          </cell>
          <cell r="X340">
            <v>0</v>
          </cell>
          <cell r="AC340">
            <v>29.8</v>
          </cell>
          <cell r="AD340">
            <v>0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0</v>
          </cell>
          <cell r="AI340">
            <v>299.39999999999998</v>
          </cell>
          <cell r="AJ340">
            <v>-2.0720000000096661E-2</v>
          </cell>
          <cell r="AK340">
            <v>40.888479999999959</v>
          </cell>
          <cell r="AL340">
            <v>99.539279999999977</v>
          </cell>
          <cell r="AM340">
            <v>154.45927999999992</v>
          </cell>
          <cell r="AN340">
            <v>-2.0720000000096661E-2</v>
          </cell>
          <cell r="AP340">
            <v>659.39537519999999</v>
          </cell>
          <cell r="AQ340">
            <v>659.39537519999999</v>
          </cell>
          <cell r="AS340">
            <v>-2.0720000000096661E-2</v>
          </cell>
          <cell r="AT340">
            <v>702.25607458799993</v>
          </cell>
          <cell r="AU340">
            <v>702.25607458799993</v>
          </cell>
          <cell r="AW340">
            <v>-2.0720000000096661E-2</v>
          </cell>
          <cell r="AX340">
            <v>747.20046336163193</v>
          </cell>
          <cell r="BA340">
            <v>747.17974336163184</v>
          </cell>
          <cell r="BB340">
            <v>0</v>
          </cell>
          <cell r="BE340">
            <v>747.17974336163184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127812.02142588201</v>
          </cell>
          <cell r="E341">
            <v>32969.185339999996</v>
          </cell>
          <cell r="F341">
            <v>34237.505803881999</v>
          </cell>
          <cell r="G341">
            <v>29111.654881999995</v>
          </cell>
          <cell r="H341">
            <v>31493.6754</v>
          </cell>
          <cell r="I341">
            <v>135658.9</v>
          </cell>
          <cell r="J341">
            <v>20121.100000000002</v>
          </cell>
          <cell r="K341">
            <v>57106.3</v>
          </cell>
          <cell r="L341">
            <v>22819.399999999998</v>
          </cell>
          <cell r="M341">
            <v>35612.1</v>
          </cell>
          <cell r="N341">
            <v>135658.9</v>
          </cell>
          <cell r="O341">
            <v>20121.100000000002</v>
          </cell>
          <cell r="P341">
            <v>57106.3</v>
          </cell>
          <cell r="Q341">
            <v>22819.399999999998</v>
          </cell>
          <cell r="R341">
            <v>35612.1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1746.7</v>
          </cell>
          <cell r="AD341">
            <v>2993.7</v>
          </cell>
          <cell r="AE341">
            <v>6866.1</v>
          </cell>
          <cell r="AF341">
            <v>3847.3</v>
          </cell>
          <cell r="AG341">
            <v>2096.9</v>
          </cell>
          <cell r="AH341">
            <v>2993.7</v>
          </cell>
          <cell r="AI341">
            <v>17537.900000000001</v>
          </cell>
          <cell r="AJ341">
            <v>10938.021425882003</v>
          </cell>
          <cell r="AK341">
            <v>35505.385340000001</v>
          </cell>
          <cell r="AL341">
            <v>9617.7911438820029</v>
          </cell>
          <cell r="AM341">
            <v>14159.646025882001</v>
          </cell>
          <cell r="AN341">
            <v>10938.021425882003</v>
          </cell>
          <cell r="AP341">
            <v>145025.00282859997</v>
          </cell>
          <cell r="AQ341">
            <v>145025.00282859997</v>
          </cell>
          <cell r="AR341">
            <v>0</v>
          </cell>
          <cell r="AS341">
            <v>7944.3214258820053</v>
          </cell>
          <cell r="AT341">
            <v>167182.5858792876</v>
          </cell>
          <cell r="AU341">
            <v>371971.4</v>
          </cell>
          <cell r="AV341">
            <v>0</v>
          </cell>
          <cell r="AW341">
            <v>-196844.49269483043</v>
          </cell>
          <cell r="AX341">
            <v>177882.27137556201</v>
          </cell>
          <cell r="AY341">
            <v>177882.3</v>
          </cell>
          <cell r="AZ341">
            <v>201614.6</v>
          </cell>
          <cell r="BA341">
            <v>4770.078680731589</v>
          </cell>
          <cell r="BB341">
            <v>0</v>
          </cell>
          <cell r="BC341">
            <v>0</v>
          </cell>
          <cell r="BD341">
            <v>0</v>
          </cell>
          <cell r="BE341">
            <v>-196844.52131926842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9191.1303800000005</v>
          </cell>
          <cell r="E342">
            <v>2796.7819799999997</v>
          </cell>
          <cell r="F342">
            <v>2734.3424000000005</v>
          </cell>
          <cell r="G342">
            <v>1844.34</v>
          </cell>
          <cell r="H342">
            <v>1815.6659999999999</v>
          </cell>
          <cell r="I342">
            <v>8923.5</v>
          </cell>
          <cell r="J342">
            <v>2693.1</v>
          </cell>
          <cell r="K342">
            <v>2624.5</v>
          </cell>
          <cell r="L342">
            <v>2055.6999999999998</v>
          </cell>
          <cell r="M342">
            <v>1550.2</v>
          </cell>
          <cell r="N342">
            <v>8923.5</v>
          </cell>
          <cell r="O342">
            <v>2693.1</v>
          </cell>
          <cell r="P342">
            <v>2624.5</v>
          </cell>
          <cell r="Q342">
            <v>2055.6999999999998</v>
          </cell>
          <cell r="R342">
            <v>1550.2</v>
          </cell>
          <cell r="S342">
            <v>0</v>
          </cell>
          <cell r="X342">
            <v>0</v>
          </cell>
          <cell r="AC342">
            <v>277.2</v>
          </cell>
          <cell r="AD342">
            <v>0</v>
          </cell>
          <cell r="AE342">
            <v>183.6</v>
          </cell>
          <cell r="AF342">
            <v>89.8</v>
          </cell>
          <cell r="AG342">
            <v>265.39999999999998</v>
          </cell>
          <cell r="AI342">
            <v>9.6</v>
          </cell>
          <cell r="AJ342">
            <v>3.0380000000263863E-2</v>
          </cell>
          <cell r="AK342">
            <v>19.681979999999783</v>
          </cell>
          <cell r="AL342">
            <v>35.724380000000309</v>
          </cell>
          <cell r="AM342">
            <v>-3.5619999999582319E-2</v>
          </cell>
          <cell r="AN342">
            <v>3.0380000000263863E-2</v>
          </cell>
          <cell r="AP342">
            <v>8943.2199999999993</v>
          </cell>
          <cell r="AQ342">
            <v>8943.2199999999993</v>
          </cell>
          <cell r="AS342">
            <v>3.0380000000150176E-2</v>
          </cell>
          <cell r="AT342">
            <v>9371.56</v>
          </cell>
          <cell r="AU342">
            <v>9371.56</v>
          </cell>
          <cell r="AW342">
            <v>3.0380000000150176E-2</v>
          </cell>
          <cell r="AX342">
            <v>9971.3398400000005</v>
          </cell>
          <cell r="AY342">
            <v>10205.700000000001</v>
          </cell>
          <cell r="BA342">
            <v>-234.32978000000003</v>
          </cell>
          <cell r="BB342">
            <v>0</v>
          </cell>
          <cell r="BE342">
            <v>-234.32978000000003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12959.575886000001</v>
          </cell>
          <cell r="E343">
            <v>2395.5629800000002</v>
          </cell>
          <cell r="F343">
            <v>2466.3597060000002</v>
          </cell>
          <cell r="G343">
            <v>4048.8265999999999</v>
          </cell>
          <cell r="H343">
            <v>4048.8265999999999</v>
          </cell>
          <cell r="I343">
            <v>12914.599999999999</v>
          </cell>
          <cell r="J343">
            <v>2034.2</v>
          </cell>
          <cell r="K343">
            <v>3070.8</v>
          </cell>
          <cell r="L343">
            <v>3335.9</v>
          </cell>
          <cell r="M343">
            <v>4473.7</v>
          </cell>
          <cell r="N343">
            <v>12914.599999999999</v>
          </cell>
          <cell r="O343">
            <v>2034.2</v>
          </cell>
          <cell r="P343">
            <v>3070.8</v>
          </cell>
          <cell r="Q343">
            <v>3335.9</v>
          </cell>
          <cell r="R343">
            <v>4473.7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14.9</v>
          </cell>
          <cell r="AG343">
            <v>0</v>
          </cell>
          <cell r="AH343">
            <v>0</v>
          </cell>
          <cell r="AI343">
            <v>310.2</v>
          </cell>
          <cell r="AJ343">
            <v>355.17588599999999</v>
          </cell>
          <cell r="AK343">
            <v>671.56297999999992</v>
          </cell>
          <cell r="AL343">
            <v>82.022685999999709</v>
          </cell>
          <cell r="AM343">
            <v>780.0492859999996</v>
          </cell>
          <cell r="AN343">
            <v>355.17588599999999</v>
          </cell>
          <cell r="AP343">
            <v>0</v>
          </cell>
          <cell r="AQ343">
            <v>0</v>
          </cell>
          <cell r="AR343">
            <v>0</v>
          </cell>
          <cell r="AS343">
            <v>355.17588599999999</v>
          </cell>
          <cell r="AT343">
            <v>0</v>
          </cell>
          <cell r="AU343">
            <v>0</v>
          </cell>
          <cell r="AV343">
            <v>0</v>
          </cell>
          <cell r="AW343">
            <v>355.17588599999999</v>
          </cell>
          <cell r="AX343">
            <v>0</v>
          </cell>
          <cell r="AY343">
            <v>0</v>
          </cell>
          <cell r="AZ343">
            <v>0</v>
          </cell>
          <cell r="BA343">
            <v>355.17588599999999</v>
          </cell>
          <cell r="BB343">
            <v>0</v>
          </cell>
          <cell r="BC343">
            <v>0</v>
          </cell>
          <cell r="BD343">
            <v>0</v>
          </cell>
          <cell r="BE343">
            <v>355.17588599999999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91915.173580000002</v>
          </cell>
          <cell r="E344">
            <v>35589.346380000003</v>
          </cell>
          <cell r="F344">
            <v>22115.184600000001</v>
          </cell>
          <cell r="G344">
            <v>20775.375</v>
          </cell>
          <cell r="H344">
            <v>13435.267599999999</v>
          </cell>
          <cell r="I344">
            <v>83348.5</v>
          </cell>
          <cell r="J344">
            <v>22084.6</v>
          </cell>
          <cell r="K344">
            <v>32545.4</v>
          </cell>
          <cell r="L344">
            <v>12864.3</v>
          </cell>
          <cell r="M344">
            <v>15854.2</v>
          </cell>
          <cell r="N344">
            <v>83348.5</v>
          </cell>
          <cell r="O344">
            <v>22084.6</v>
          </cell>
          <cell r="P344">
            <v>32545.4</v>
          </cell>
          <cell r="Q344">
            <v>12864.3</v>
          </cell>
          <cell r="R344">
            <v>15854.2</v>
          </cell>
          <cell r="S344">
            <v>0</v>
          </cell>
          <cell r="X344">
            <v>0</v>
          </cell>
          <cell r="AC344">
            <v>7983</v>
          </cell>
          <cell r="AD344">
            <v>0</v>
          </cell>
          <cell r="AE344">
            <v>575.70000000000005</v>
          </cell>
          <cell r="AF344">
            <v>1110.2</v>
          </cell>
          <cell r="AI344">
            <v>4489.5</v>
          </cell>
          <cell r="AJ344">
            <v>5073.1735800000024</v>
          </cell>
          <cell r="AK344">
            <v>10586.946380000005</v>
          </cell>
          <cell r="AL344">
            <v>691.23098000000391</v>
          </cell>
          <cell r="AM344">
            <v>7492.1059800000048</v>
          </cell>
          <cell r="AN344">
            <v>5073.1735800000024</v>
          </cell>
          <cell r="AP344">
            <v>67067.8606</v>
          </cell>
          <cell r="AQ344">
            <v>55238.16</v>
          </cell>
          <cell r="AS344">
            <v>16902.874179999999</v>
          </cell>
          <cell r="AT344">
            <v>50127.450199999999</v>
          </cell>
          <cell r="AU344">
            <v>58828.9</v>
          </cell>
          <cell r="AW344">
            <v>8201.424380000004</v>
          </cell>
          <cell r="AX344">
            <v>43224.025399999999</v>
          </cell>
          <cell r="AY344">
            <v>63699.199999999997</v>
          </cell>
          <cell r="BA344">
            <v>-12273.750219999994</v>
          </cell>
          <cell r="BB344">
            <v>32217.8586</v>
          </cell>
          <cell r="BE344">
            <v>19944.108380000005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14515.437999999998</v>
          </cell>
          <cell r="E345">
            <v>3139.6179999999995</v>
          </cell>
          <cell r="F345">
            <v>3705.7200000000003</v>
          </cell>
          <cell r="G345">
            <v>3834.8999999999996</v>
          </cell>
          <cell r="H345">
            <v>3835.2</v>
          </cell>
          <cell r="I345">
            <v>14671.5</v>
          </cell>
          <cell r="J345">
            <v>3437.9</v>
          </cell>
          <cell r="K345">
            <v>2197.1999999999998</v>
          </cell>
          <cell r="L345">
            <v>4779.2</v>
          </cell>
          <cell r="M345">
            <v>4257.2</v>
          </cell>
          <cell r="N345">
            <v>14671.5</v>
          </cell>
          <cell r="O345">
            <v>3437.9</v>
          </cell>
          <cell r="P345">
            <v>2197.1999999999998</v>
          </cell>
          <cell r="Q345">
            <v>4779.2</v>
          </cell>
          <cell r="R345">
            <v>4257.2</v>
          </cell>
          <cell r="S345">
            <v>0</v>
          </cell>
          <cell r="X345">
            <v>0</v>
          </cell>
          <cell r="AC345">
            <v>14.5</v>
          </cell>
          <cell r="AD345">
            <v>0</v>
          </cell>
          <cell r="AF345">
            <v>627.5</v>
          </cell>
          <cell r="AI345">
            <v>1782.1</v>
          </cell>
          <cell r="AJ345">
            <v>1611.3379999999988</v>
          </cell>
          <cell r="AK345">
            <v>1469.3179999999988</v>
          </cell>
          <cell r="AL345">
            <v>3605.3379999999988</v>
          </cell>
          <cell r="AM345">
            <v>2033.3379999999986</v>
          </cell>
          <cell r="AN345">
            <v>1611.3379999999988</v>
          </cell>
          <cell r="AP345">
            <v>38206.713235000003</v>
          </cell>
          <cell r="AQ345">
            <v>38206.713235000003</v>
          </cell>
          <cell r="AS345">
            <v>1611.3379999999961</v>
          </cell>
          <cell r="AT345">
            <v>51885.12630851</v>
          </cell>
          <cell r="AU345">
            <v>51885.12630851</v>
          </cell>
          <cell r="AW345">
            <v>1611.3379999999961</v>
          </cell>
          <cell r="AX345">
            <v>55205.774392254643</v>
          </cell>
          <cell r="AY345">
            <v>55205.8</v>
          </cell>
          <cell r="BA345">
            <v>1611.3123922546365</v>
          </cell>
          <cell r="BB345">
            <v>0</v>
          </cell>
          <cell r="BE345">
            <v>1611.3123922546365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14202.887999999999</v>
          </cell>
          <cell r="E346">
            <v>3556.2269999999999</v>
          </cell>
          <cell r="F346">
            <v>3860.3810000000003</v>
          </cell>
          <cell r="G346">
            <v>3434.89</v>
          </cell>
          <cell r="H346">
            <v>3351.39</v>
          </cell>
          <cell r="I346">
            <v>13400.099999999999</v>
          </cell>
          <cell r="J346">
            <v>3765.7</v>
          </cell>
          <cell r="K346">
            <v>2638.8</v>
          </cell>
          <cell r="L346">
            <v>3711.2999999999997</v>
          </cell>
          <cell r="M346">
            <v>3284.2999999999997</v>
          </cell>
          <cell r="N346">
            <v>13400.099999999999</v>
          </cell>
          <cell r="O346">
            <v>3765.7</v>
          </cell>
          <cell r="P346">
            <v>2638.8</v>
          </cell>
          <cell r="Q346">
            <v>3711.2999999999997</v>
          </cell>
          <cell r="R346">
            <v>3284.2999999999997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0</v>
          </cell>
          <cell r="AE346">
            <v>1036.8</v>
          </cell>
          <cell r="AF346">
            <v>672.4</v>
          </cell>
          <cell r="AG346">
            <v>0</v>
          </cell>
          <cell r="AH346">
            <v>0</v>
          </cell>
          <cell r="AI346">
            <v>3384</v>
          </cell>
          <cell r="AJ346">
            <v>2562.6880000000001</v>
          </cell>
          <cell r="AK346">
            <v>2587.2270000000003</v>
          </cell>
          <cell r="AL346">
            <v>3444.4080000000004</v>
          </cell>
          <cell r="AM346">
            <v>2495.5980000000004</v>
          </cell>
          <cell r="AN346">
            <v>2562.6880000000001</v>
          </cell>
          <cell r="AP346">
            <v>17437.985858999997</v>
          </cell>
          <cell r="AQ346">
            <v>9659.9578409999995</v>
          </cell>
          <cell r="AR346">
            <v>0</v>
          </cell>
          <cell r="AS346">
            <v>10340.716018000001</v>
          </cell>
          <cell r="AT346">
            <v>18571.791650454001</v>
          </cell>
          <cell r="AU346">
            <v>18571.791650454001</v>
          </cell>
          <cell r="AV346">
            <v>0</v>
          </cell>
          <cell r="AW346">
            <v>10340.716018000001</v>
          </cell>
          <cell r="AX346">
            <v>19700.819539689459</v>
          </cell>
          <cell r="AY346">
            <v>18605.099999999999</v>
          </cell>
          <cell r="AZ346">
            <v>2529.5</v>
          </cell>
          <cell r="BA346">
            <v>13965.935557689463</v>
          </cell>
          <cell r="BB346">
            <v>0</v>
          </cell>
          <cell r="BC346">
            <v>0</v>
          </cell>
          <cell r="BD346">
            <v>0</v>
          </cell>
          <cell r="BE346">
            <v>11436.435557689463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5.84</v>
          </cell>
          <cell r="E347">
            <v>1.1000000000000001</v>
          </cell>
          <cell r="F347">
            <v>1.24</v>
          </cell>
          <cell r="G347">
            <v>1.75</v>
          </cell>
          <cell r="H347">
            <v>1.75</v>
          </cell>
          <cell r="I347">
            <v>5.2</v>
          </cell>
          <cell r="J347">
            <v>1.1000000000000001</v>
          </cell>
          <cell r="K347">
            <v>1.1000000000000001</v>
          </cell>
          <cell r="L347">
            <v>1.2</v>
          </cell>
          <cell r="M347">
            <v>1.8</v>
          </cell>
          <cell r="N347">
            <v>5.2</v>
          </cell>
          <cell r="O347">
            <v>1.1000000000000001</v>
          </cell>
          <cell r="P347">
            <v>1.1000000000000001</v>
          </cell>
          <cell r="Q347">
            <v>1.2</v>
          </cell>
          <cell r="R347">
            <v>1.8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1.74</v>
          </cell>
          <cell r="AK347">
            <v>1.1000000000000001</v>
          </cell>
          <cell r="AL347">
            <v>1.2399999999999998</v>
          </cell>
          <cell r="AM347">
            <v>1.7899999999999998</v>
          </cell>
          <cell r="AN347">
            <v>1.74</v>
          </cell>
          <cell r="AP347">
            <v>3.42828</v>
          </cell>
          <cell r="AQ347">
            <v>3.42828</v>
          </cell>
          <cell r="AS347">
            <v>1.7400000000000002</v>
          </cell>
          <cell r="AT347">
            <v>3.6511182</v>
          </cell>
          <cell r="AU347">
            <v>3.6511182</v>
          </cell>
          <cell r="AW347">
            <v>1.7400000000000002</v>
          </cell>
          <cell r="AX347">
            <v>3.8847897648000003</v>
          </cell>
          <cell r="BA347">
            <v>5.6247897648000009</v>
          </cell>
          <cell r="BB347">
            <v>0</v>
          </cell>
          <cell r="BE347">
            <v>5.6247897648000009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4225.18</v>
          </cell>
          <cell r="E348">
            <v>1128.0999999999999</v>
          </cell>
          <cell r="F348">
            <v>1142.28</v>
          </cell>
          <cell r="G348">
            <v>977.4</v>
          </cell>
          <cell r="H348">
            <v>977.4</v>
          </cell>
          <cell r="I348">
            <v>2180</v>
          </cell>
          <cell r="J348">
            <v>215.6</v>
          </cell>
          <cell r="K348">
            <v>199.8</v>
          </cell>
          <cell r="L348">
            <v>937.5</v>
          </cell>
          <cell r="M348">
            <v>827.1</v>
          </cell>
          <cell r="N348">
            <v>2180</v>
          </cell>
          <cell r="O348">
            <v>215.6</v>
          </cell>
          <cell r="P348">
            <v>199.8</v>
          </cell>
          <cell r="Q348">
            <v>937.5</v>
          </cell>
          <cell r="R348">
            <v>827.1</v>
          </cell>
          <cell r="S348">
            <v>0</v>
          </cell>
          <cell r="X348">
            <v>0</v>
          </cell>
          <cell r="AC348">
            <v>1624.1</v>
          </cell>
          <cell r="AD348">
            <v>0</v>
          </cell>
          <cell r="AE348">
            <v>1036.8</v>
          </cell>
          <cell r="AF348">
            <v>672.4</v>
          </cell>
          <cell r="AI348">
            <v>6.9</v>
          </cell>
          <cell r="AJ348">
            <v>427.9799999999999</v>
          </cell>
          <cell r="AK348">
            <v>332.09999999999991</v>
          </cell>
          <cell r="AL348">
            <v>910.18000000000006</v>
          </cell>
          <cell r="AM348">
            <v>277.67999999999995</v>
          </cell>
          <cell r="AN348">
            <v>427.9799999999999</v>
          </cell>
          <cell r="AP348">
            <v>7531.815705</v>
          </cell>
          <cell r="AQ348">
            <v>7531.815705</v>
          </cell>
          <cell r="AS348">
            <v>427.97999999999956</v>
          </cell>
          <cell r="AT348">
            <v>8021.5388655300003</v>
          </cell>
          <cell r="AU348">
            <v>8021.5388655300003</v>
          </cell>
          <cell r="AW348">
            <v>427.98000000000047</v>
          </cell>
          <cell r="AX348">
            <v>8534.9173529239215</v>
          </cell>
          <cell r="AY348">
            <v>7546</v>
          </cell>
          <cell r="BA348">
            <v>1416.8973529239229</v>
          </cell>
          <cell r="BB348">
            <v>0</v>
          </cell>
          <cell r="BE348">
            <v>1416.8973529239229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1750.28</v>
          </cell>
          <cell r="E349">
            <v>423.06999999999994</v>
          </cell>
          <cell r="F349">
            <v>457.73</v>
          </cell>
          <cell r="G349">
            <v>434.74</v>
          </cell>
          <cell r="H349">
            <v>434.74</v>
          </cell>
          <cell r="I349">
            <v>1816</v>
          </cell>
          <cell r="J349">
            <v>441.1</v>
          </cell>
          <cell r="K349">
            <v>440.2</v>
          </cell>
          <cell r="L349">
            <v>500</v>
          </cell>
          <cell r="M349">
            <v>434.7</v>
          </cell>
          <cell r="N349">
            <v>1816</v>
          </cell>
          <cell r="O349">
            <v>441.1</v>
          </cell>
          <cell r="P349">
            <v>440.2</v>
          </cell>
          <cell r="Q349">
            <v>500</v>
          </cell>
          <cell r="R349">
            <v>434.7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375.37999999999994</v>
          </cell>
          <cell r="AK349">
            <v>423.06999999999994</v>
          </cell>
          <cell r="AL349">
            <v>440.59999999999997</v>
          </cell>
          <cell r="AM349">
            <v>375.33999999999992</v>
          </cell>
          <cell r="AN349">
            <v>375.37999999999994</v>
          </cell>
          <cell r="AP349">
            <v>2124.7138559999999</v>
          </cell>
          <cell r="AQ349">
            <v>2124.7138559999999</v>
          </cell>
          <cell r="AS349">
            <v>375.38000000000011</v>
          </cell>
          <cell r="AT349">
            <v>2262.8570304960003</v>
          </cell>
          <cell r="AU349">
            <v>2262.8570304960003</v>
          </cell>
          <cell r="AW349">
            <v>375.38000000000011</v>
          </cell>
          <cell r="AX349">
            <v>2407.6798804477439</v>
          </cell>
          <cell r="BA349">
            <v>2783.059880447744</v>
          </cell>
          <cell r="BB349">
            <v>0</v>
          </cell>
          <cell r="BE349">
            <v>2783.059880447744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8017.7380000000003</v>
          </cell>
          <cell r="E350">
            <v>1964.8679999999999</v>
          </cell>
          <cell r="F350">
            <v>2196.3700000000003</v>
          </cell>
          <cell r="G350">
            <v>1970</v>
          </cell>
          <cell r="H350">
            <v>1886.5</v>
          </cell>
          <cell r="I350">
            <v>9195</v>
          </cell>
          <cell r="J350">
            <v>3085.1</v>
          </cell>
          <cell r="K350">
            <v>1964.9</v>
          </cell>
          <cell r="L350">
            <v>2200</v>
          </cell>
          <cell r="M350">
            <v>1945</v>
          </cell>
          <cell r="N350">
            <v>9195</v>
          </cell>
          <cell r="O350">
            <v>3085.1</v>
          </cell>
          <cell r="P350">
            <v>1964.9</v>
          </cell>
          <cell r="Q350">
            <v>2200</v>
          </cell>
          <cell r="R350">
            <v>1945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1757.6380000000004</v>
          </cell>
          <cell r="AK350">
            <v>1814.6680000000001</v>
          </cell>
          <cell r="AL350">
            <v>2046.1380000000004</v>
          </cell>
          <cell r="AM350">
            <v>1816.1380000000004</v>
          </cell>
          <cell r="AN350">
            <v>1757.6380000000004</v>
          </cell>
          <cell r="AP350">
            <v>7534.2890580000003</v>
          </cell>
          <cell r="AS350">
            <v>9291.9270580000011</v>
          </cell>
          <cell r="AT350">
            <v>8024.162643828</v>
          </cell>
          <cell r="AU350">
            <v>8024.162643828</v>
          </cell>
          <cell r="AW350">
            <v>9291.9270580000011</v>
          </cell>
          <cell r="AX350">
            <v>8537.7090530329933</v>
          </cell>
          <cell r="AY350">
            <v>11059.1</v>
          </cell>
          <cell r="BA350">
            <v>6770.5361110329959</v>
          </cell>
          <cell r="BB350">
            <v>0</v>
          </cell>
          <cell r="BE350">
            <v>6770.5361110329959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203.85</v>
          </cell>
          <cell r="E351">
            <v>39.088999999999999</v>
          </cell>
          <cell r="F351">
            <v>62.760999999999996</v>
          </cell>
          <cell r="G351">
            <v>51</v>
          </cell>
          <cell r="H351">
            <v>51</v>
          </cell>
          <cell r="I351">
            <v>203.89999999999998</v>
          </cell>
          <cell r="J351">
            <v>22.8</v>
          </cell>
          <cell r="K351">
            <v>32.799999999999997</v>
          </cell>
          <cell r="L351">
            <v>72.599999999999994</v>
          </cell>
          <cell r="M351">
            <v>75.7</v>
          </cell>
          <cell r="N351">
            <v>203.89999999999998</v>
          </cell>
          <cell r="O351">
            <v>22.8</v>
          </cell>
          <cell r="P351">
            <v>32.799999999999997</v>
          </cell>
          <cell r="Q351">
            <v>72.599999999999994</v>
          </cell>
          <cell r="R351">
            <v>75.7</v>
          </cell>
          <cell r="S351">
            <v>0</v>
          </cell>
          <cell r="X351">
            <v>0</v>
          </cell>
          <cell r="AD351">
            <v>0</v>
          </cell>
          <cell r="AJ351">
            <v>-4.9999999999997158E-2</v>
          </cell>
          <cell r="AK351">
            <v>16.288999999999998</v>
          </cell>
          <cell r="AL351">
            <v>46.25</v>
          </cell>
          <cell r="AM351">
            <v>24.650000000000006</v>
          </cell>
          <cell r="AN351">
            <v>-4.9999999999997158E-2</v>
          </cell>
          <cell r="AP351">
            <v>243.73896000000002</v>
          </cell>
          <cell r="AS351">
            <v>243.68896000000001</v>
          </cell>
          <cell r="AT351">
            <v>259.58199239999999</v>
          </cell>
          <cell r="AU351">
            <v>259.58199239999999</v>
          </cell>
          <cell r="AW351">
            <v>243.68896000000001</v>
          </cell>
          <cell r="AX351">
            <v>216.62846352</v>
          </cell>
          <cell r="AZ351">
            <v>2529.5</v>
          </cell>
          <cell r="BA351">
            <v>2989.8174235199999</v>
          </cell>
          <cell r="BB351">
            <v>0</v>
          </cell>
          <cell r="BE351">
            <v>460.31742351999992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E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760.12059999999997</v>
          </cell>
          <cell r="AQ353">
            <v>760.12059999999997</v>
          </cell>
          <cell r="AS353">
            <v>0</v>
          </cell>
          <cell r="AT353">
            <v>809.52843899999982</v>
          </cell>
          <cell r="AU353">
            <v>809.52843899999982</v>
          </cell>
          <cell r="AW353">
            <v>0</v>
          </cell>
          <cell r="AX353">
            <v>861.33825909599989</v>
          </cell>
          <cell r="BA353">
            <v>861.33825909599989</v>
          </cell>
          <cell r="BB353">
            <v>0</v>
          </cell>
          <cell r="BE353">
            <v>861.33825909599989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479.17322000000001</v>
          </cell>
          <cell r="E354">
            <v>127.75623999999999</v>
          </cell>
          <cell r="F354">
            <v>159.33658</v>
          </cell>
          <cell r="G354">
            <v>96.040199999999999</v>
          </cell>
          <cell r="H354">
            <v>96.040199999999999</v>
          </cell>
          <cell r="I354">
            <v>549.70000000000005</v>
          </cell>
          <cell r="J354">
            <v>53.9</v>
          </cell>
          <cell r="K354">
            <v>163.4</v>
          </cell>
          <cell r="L354">
            <v>282</v>
          </cell>
          <cell r="M354">
            <v>50.4</v>
          </cell>
          <cell r="N354">
            <v>549.70000000000005</v>
          </cell>
          <cell r="O354">
            <v>53.9</v>
          </cell>
          <cell r="P354">
            <v>163.4</v>
          </cell>
          <cell r="Q354">
            <v>282</v>
          </cell>
          <cell r="R354">
            <v>50.4</v>
          </cell>
          <cell r="S354">
            <v>0</v>
          </cell>
          <cell r="X354">
            <v>0</v>
          </cell>
          <cell r="AD354">
            <v>0</v>
          </cell>
          <cell r="AF354">
            <v>72.5</v>
          </cell>
          <cell r="AG354">
            <v>45.7</v>
          </cell>
          <cell r="AI354">
            <v>70.5</v>
          </cell>
          <cell r="AJ354">
            <v>-2.6780000000023563E-2</v>
          </cell>
          <cell r="AK354">
            <v>144.35623999999999</v>
          </cell>
          <cell r="AL354">
            <v>212.79281999999998</v>
          </cell>
          <cell r="AM354">
            <v>3.3019999999979177E-2</v>
          </cell>
          <cell r="AN354">
            <v>-2.6780000000023563E-2</v>
          </cell>
          <cell r="AP354">
            <v>162.26850239999999</v>
          </cell>
          <cell r="AQ354">
            <v>162.26850239999999</v>
          </cell>
          <cell r="AS354">
            <v>-2.6780000000030668E-2</v>
          </cell>
          <cell r="AT354">
            <v>172.81595505600001</v>
          </cell>
          <cell r="AU354">
            <v>172.81595505600001</v>
          </cell>
          <cell r="AW354">
            <v>-2.6780000000030668E-2</v>
          </cell>
          <cell r="AX354">
            <v>183.87617617958404</v>
          </cell>
          <cell r="BA354">
            <v>183.84939617958401</v>
          </cell>
          <cell r="BB354">
            <v>0</v>
          </cell>
          <cell r="BE354">
            <v>183.84939617958401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14919.847919999998</v>
          </cell>
          <cell r="E355">
            <v>1529.9320599999996</v>
          </cell>
          <cell r="F355">
            <v>710.82025999999996</v>
          </cell>
          <cell r="G355">
            <v>5146.7095999999992</v>
          </cell>
          <cell r="H355">
            <v>7532.3859999999995</v>
          </cell>
          <cell r="I355">
            <v>16404.199999999997</v>
          </cell>
          <cell r="J355">
            <v>2057.6999999999998</v>
          </cell>
          <cell r="K355">
            <v>4220.2</v>
          </cell>
          <cell r="L355">
            <v>1504</v>
          </cell>
          <cell r="M355">
            <v>8622.2999999999993</v>
          </cell>
          <cell r="N355">
            <v>16404.199999999997</v>
          </cell>
          <cell r="O355">
            <v>2057.6999999999998</v>
          </cell>
          <cell r="P355">
            <v>4220.2</v>
          </cell>
          <cell r="Q355">
            <v>1504</v>
          </cell>
          <cell r="R355">
            <v>8622.2999999999993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132</v>
          </cell>
          <cell r="AE355">
            <v>0</v>
          </cell>
          <cell r="AF355">
            <v>2923.1</v>
          </cell>
          <cell r="AG355">
            <v>165.2</v>
          </cell>
          <cell r="AH355">
            <v>132</v>
          </cell>
          <cell r="AI355">
            <v>2077</v>
          </cell>
          <cell r="AJ355">
            <v>724.64791999999829</v>
          </cell>
          <cell r="AK355">
            <v>1549.2320599999998</v>
          </cell>
          <cell r="AL355">
            <v>962.95231999999987</v>
          </cell>
          <cell r="AM355">
            <v>1847.7619199999986</v>
          </cell>
          <cell r="AN355">
            <v>724.64791999999829</v>
          </cell>
          <cell r="AP355">
            <v>12725.946</v>
          </cell>
          <cell r="AQ355">
            <v>12725.946</v>
          </cell>
          <cell r="AR355">
            <v>0</v>
          </cell>
          <cell r="AS355">
            <v>592.64791999999761</v>
          </cell>
          <cell r="AT355">
            <v>13649.767999999998</v>
          </cell>
          <cell r="AU355">
            <v>13649.767999999998</v>
          </cell>
          <cell r="AV355">
            <v>0</v>
          </cell>
          <cell r="AW355">
            <v>592.64791999999761</v>
          </cell>
          <cell r="AX355">
            <v>19560.274720000001</v>
          </cell>
          <cell r="AY355">
            <v>0</v>
          </cell>
          <cell r="AZ355">
            <v>0</v>
          </cell>
          <cell r="BA355">
            <v>20152.922639999997</v>
          </cell>
          <cell r="BB355">
            <v>0</v>
          </cell>
          <cell r="BC355">
            <v>0</v>
          </cell>
          <cell r="BD355">
            <v>0</v>
          </cell>
          <cell r="BE355">
            <v>20152.922639999997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51326.859999999993</v>
          </cell>
          <cell r="E356">
            <v>9583.7000000000007</v>
          </cell>
          <cell r="F356">
            <v>19592.599999999999</v>
          </cell>
          <cell r="G356">
            <v>18767.239999999998</v>
          </cell>
          <cell r="H356">
            <v>3383.3199999999997</v>
          </cell>
          <cell r="I356">
            <v>113748.06</v>
          </cell>
          <cell r="J356">
            <v>13613.2</v>
          </cell>
          <cell r="K356">
            <v>48068.659999999996</v>
          </cell>
          <cell r="L356">
            <v>27371.599999999999</v>
          </cell>
          <cell r="M356">
            <v>24694.6</v>
          </cell>
          <cell r="N356">
            <v>113748.06</v>
          </cell>
          <cell r="O356">
            <v>13613.2</v>
          </cell>
          <cell r="P356">
            <v>48068.659999999996</v>
          </cell>
          <cell r="Q356">
            <v>27371.599999999999</v>
          </cell>
          <cell r="R356">
            <v>24694.6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62.7</v>
          </cell>
          <cell r="AD356">
            <v>104603.59999999999</v>
          </cell>
          <cell r="AE356">
            <v>24090.9</v>
          </cell>
          <cell r="AF356">
            <v>79938.600000000006</v>
          </cell>
          <cell r="AG356">
            <v>93851.4</v>
          </cell>
          <cell r="AH356">
            <v>104603.59999999999</v>
          </cell>
          <cell r="AI356">
            <v>559.20000000000005</v>
          </cell>
          <cell r="AJ356">
            <v>42678.899999999994</v>
          </cell>
          <cell r="AK356">
            <v>20557.900000000001</v>
          </cell>
          <cell r="AL356">
            <v>47929.54</v>
          </cell>
          <cell r="AM356">
            <v>53237.979999999996</v>
          </cell>
          <cell r="AN356">
            <v>42678.899999999994</v>
          </cell>
          <cell r="AP356">
            <v>-27097.8158909384</v>
          </cell>
          <cell r="AQ356">
            <v>130098</v>
          </cell>
          <cell r="AR356">
            <v>0</v>
          </cell>
          <cell r="AS356">
            <v>-219120.5158909384</v>
          </cell>
          <cell r="AT356">
            <v>23714.696923781241</v>
          </cell>
          <cell r="AU356">
            <v>204259.15155998874</v>
          </cell>
          <cell r="AV356">
            <v>0</v>
          </cell>
          <cell r="AW356">
            <v>-399664.9705271459</v>
          </cell>
          <cell r="AX356">
            <v>142663.12581258523</v>
          </cell>
          <cell r="AY356">
            <v>286484</v>
          </cell>
          <cell r="AZ356">
            <v>89098.1</v>
          </cell>
          <cell r="BA356">
            <v>-454387.74471456069</v>
          </cell>
          <cell r="BB356">
            <v>-49799.535942986266</v>
          </cell>
          <cell r="BC356">
            <v>0</v>
          </cell>
          <cell r="BD356">
            <v>0</v>
          </cell>
          <cell r="BE356">
            <v>-593285.38065754704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91533.799999999988</v>
          </cell>
          <cell r="E357">
            <v>19998.7</v>
          </cell>
          <cell r="F357">
            <v>27371.599999999999</v>
          </cell>
          <cell r="G357">
            <v>24694.6</v>
          </cell>
          <cell r="H357">
            <v>19468.900000000001</v>
          </cell>
          <cell r="I357">
            <v>78546.899999999994</v>
          </cell>
          <cell r="J357">
            <v>0</v>
          </cell>
          <cell r="K357">
            <v>26480.699999999997</v>
          </cell>
          <cell r="L357">
            <v>27371.599999999999</v>
          </cell>
          <cell r="M357">
            <v>24694.6</v>
          </cell>
          <cell r="N357">
            <v>78546.899999999994</v>
          </cell>
          <cell r="O357">
            <v>0</v>
          </cell>
          <cell r="P357">
            <v>26480.699999999997</v>
          </cell>
          <cell r="Q357">
            <v>27371.599999999999</v>
          </cell>
          <cell r="R357">
            <v>24694.6</v>
          </cell>
          <cell r="S357">
            <v>0</v>
          </cell>
          <cell r="X357">
            <v>0</v>
          </cell>
          <cell r="AD357">
            <v>26480.7</v>
          </cell>
          <cell r="AF357">
            <v>26480.7</v>
          </cell>
          <cell r="AG357">
            <v>26480.7</v>
          </cell>
          <cell r="AH357">
            <v>26480.7</v>
          </cell>
          <cell r="AJ357">
            <v>39467.600000000006</v>
          </cell>
          <cell r="AK357">
            <v>19998.7</v>
          </cell>
          <cell r="AL357">
            <v>47370.3</v>
          </cell>
          <cell r="AM357">
            <v>44693.3</v>
          </cell>
          <cell r="AN357">
            <v>39467.600000000006</v>
          </cell>
          <cell r="AP357">
            <v>-56606.8158909384</v>
          </cell>
          <cell r="AQ357">
            <v>110098</v>
          </cell>
          <cell r="AS357">
            <v>-153717.9158909384</v>
          </cell>
          <cell r="AT357">
            <v>-4775.4030762187567</v>
          </cell>
          <cell r="AU357">
            <v>175769.05155998873</v>
          </cell>
          <cell r="AW357">
            <v>-334262.37052714592</v>
          </cell>
          <cell r="AX357">
            <v>114365.12581258522</v>
          </cell>
          <cell r="AY357">
            <v>286484</v>
          </cell>
          <cell r="AZ357">
            <v>89098.1</v>
          </cell>
          <cell r="BA357">
            <v>-417283.14471456071</v>
          </cell>
          <cell r="BB357">
            <v>-49799.535942986266</v>
          </cell>
          <cell r="BE357">
            <v>-556180.78065754694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-40206.94</v>
          </cell>
          <cell r="E358">
            <v>-10415</v>
          </cell>
          <cell r="F358">
            <v>-7779</v>
          </cell>
          <cell r="G358">
            <v>-5927.3600000000006</v>
          </cell>
          <cell r="H358">
            <v>-16085.580000000002</v>
          </cell>
          <cell r="I358">
            <v>35201.160000000003</v>
          </cell>
          <cell r="J358">
            <v>13613.2</v>
          </cell>
          <cell r="K358">
            <v>21587.96</v>
          </cell>
          <cell r="L358">
            <v>0</v>
          </cell>
          <cell r="M358">
            <v>0</v>
          </cell>
          <cell r="N358">
            <v>35201.160000000003</v>
          </cell>
          <cell r="O358">
            <v>13613.2</v>
          </cell>
          <cell r="P358">
            <v>21587.96</v>
          </cell>
          <cell r="S358">
            <v>0</v>
          </cell>
          <cell r="X358">
            <v>0</v>
          </cell>
          <cell r="AC358">
            <v>62.7</v>
          </cell>
          <cell r="AD358">
            <v>78122.899999999994</v>
          </cell>
          <cell r="AE358">
            <v>24090.9</v>
          </cell>
          <cell r="AF358">
            <v>53457.9</v>
          </cell>
          <cell r="AG358">
            <v>67370.7</v>
          </cell>
          <cell r="AH358">
            <v>78122.899999999994</v>
          </cell>
          <cell r="AJ358">
            <v>2652.0999999999913</v>
          </cell>
          <cell r="AK358">
            <v>7.2475359047530219E-13</v>
          </cell>
          <cell r="AL358">
            <v>4.0000000000873115E-2</v>
          </cell>
          <cell r="AM358">
            <v>7985.4799999999959</v>
          </cell>
          <cell r="AN358">
            <v>2652.0999999999913</v>
          </cell>
          <cell r="AP358">
            <v>29509</v>
          </cell>
          <cell r="AQ358">
            <v>20000</v>
          </cell>
          <cell r="AS358">
            <v>-65961.8</v>
          </cell>
          <cell r="AT358">
            <v>28490.1</v>
          </cell>
          <cell r="AU358">
            <v>28490.1</v>
          </cell>
          <cell r="AW358">
            <v>-65961.8</v>
          </cell>
          <cell r="AX358">
            <v>28298</v>
          </cell>
          <cell r="BA358">
            <v>-37663.800000000003</v>
          </cell>
          <cell r="BB358">
            <v>0</v>
          </cell>
          <cell r="BE358">
            <v>-37663.800000000003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559.20000000000005</v>
          </cell>
          <cell r="AJ359">
            <v>559.20000000000005</v>
          </cell>
          <cell r="AK359">
            <v>559.20000000000005</v>
          </cell>
          <cell r="AL359">
            <v>559.20000000000005</v>
          </cell>
          <cell r="AM359">
            <v>559.20000000000005</v>
          </cell>
          <cell r="AN359">
            <v>559.20000000000005</v>
          </cell>
          <cell r="AS359">
            <v>559.20000000000005</v>
          </cell>
          <cell r="AW359">
            <v>559.20000000000005</v>
          </cell>
          <cell r="BA359">
            <v>559.20000000000005</v>
          </cell>
          <cell r="BE359">
            <v>559.20000000000005</v>
          </cell>
        </row>
        <row r="360">
          <cell r="B360" t="str">
            <v>9.</v>
          </cell>
          <cell r="C360" t="str">
            <v>Прочие расходы</v>
          </cell>
          <cell r="D360">
            <v>138258.74440220001</v>
          </cell>
          <cell r="E360">
            <v>29023.439440000002</v>
          </cell>
          <cell r="F360">
            <v>30798.733082200004</v>
          </cell>
          <cell r="G360">
            <v>40153.019339999999</v>
          </cell>
          <cell r="H360">
            <v>38283.552540000004</v>
          </cell>
          <cell r="I360">
            <v>130089.30000000002</v>
          </cell>
          <cell r="J360">
            <v>23594.899999999998</v>
          </cell>
          <cell r="K360">
            <v>28015.500000000004</v>
          </cell>
          <cell r="L360">
            <v>36474.699999999997</v>
          </cell>
          <cell r="M360">
            <v>42004.200000000004</v>
          </cell>
          <cell r="N360">
            <v>130089.30000000002</v>
          </cell>
          <cell r="O360">
            <v>23594.899999999998</v>
          </cell>
          <cell r="P360">
            <v>28015.500000000004</v>
          </cell>
          <cell r="Q360">
            <v>36474.699999999997</v>
          </cell>
          <cell r="R360">
            <v>42004.200000000004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21277.800000000003</v>
          </cell>
          <cell r="AD360">
            <v>13783.8</v>
          </cell>
          <cell r="AE360">
            <v>14019.099999999999</v>
          </cell>
          <cell r="AF360">
            <v>12924.5</v>
          </cell>
          <cell r="AG360">
            <v>13945.8</v>
          </cell>
          <cell r="AH360">
            <v>13783.8</v>
          </cell>
          <cell r="AI360">
            <v>4835.2999999999993</v>
          </cell>
          <cell r="AJ360">
            <v>5510.9444021999989</v>
          </cell>
          <cell r="AK360">
            <v>3005.1394399999999</v>
          </cell>
          <cell r="AL360">
            <v>4693.7725222000008</v>
          </cell>
          <cell r="AM360">
            <v>9393.3918622000001</v>
          </cell>
          <cell r="AN360">
            <v>5510.9444021999989</v>
          </cell>
          <cell r="AP360">
            <v>41051.613502</v>
          </cell>
          <cell r="AQ360">
            <v>28793.713502000002</v>
          </cell>
          <cell r="AR360">
            <v>0</v>
          </cell>
          <cell r="AS360">
            <v>3985.0444021999992</v>
          </cell>
          <cell r="AT360">
            <v>48919.686580429996</v>
          </cell>
          <cell r="AU360">
            <v>48919.686580429996</v>
          </cell>
          <cell r="AV360">
            <v>0</v>
          </cell>
          <cell r="AW360">
            <v>3985.0444022000011</v>
          </cell>
          <cell r="AX360">
            <v>48523.54680253753</v>
          </cell>
          <cell r="AY360">
            <v>46493.64</v>
          </cell>
          <cell r="AZ360">
            <v>13353.1</v>
          </cell>
          <cell r="BA360">
            <v>19368.051204737523</v>
          </cell>
          <cell r="BB360">
            <v>0</v>
          </cell>
          <cell r="BC360">
            <v>0</v>
          </cell>
          <cell r="BD360">
            <v>0</v>
          </cell>
          <cell r="BE360">
            <v>6014.9512047375247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111417</v>
          </cell>
          <cell r="E361">
            <v>22186.3</v>
          </cell>
          <cell r="F361">
            <v>27136.1</v>
          </cell>
          <cell r="G361">
            <v>31388</v>
          </cell>
          <cell r="H361">
            <v>30706.6</v>
          </cell>
          <cell r="I361">
            <v>109058.09999999999</v>
          </cell>
          <cell r="J361">
            <v>20279.699999999997</v>
          </cell>
          <cell r="K361">
            <v>26552.9</v>
          </cell>
          <cell r="L361">
            <v>30627.199999999997</v>
          </cell>
          <cell r="M361">
            <v>31598.3</v>
          </cell>
          <cell r="N361">
            <v>109058.09999999999</v>
          </cell>
          <cell r="O361">
            <v>20279.699999999997</v>
          </cell>
          <cell r="P361">
            <v>26552.9</v>
          </cell>
          <cell r="Q361">
            <v>30627.199999999997</v>
          </cell>
          <cell r="R361">
            <v>31598.3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3426.5999999999985</v>
          </cell>
          <cell r="AK361">
            <v>2974.3</v>
          </cell>
          <cell r="AL361">
            <v>3557.5</v>
          </cell>
          <cell r="AM361">
            <v>4318.2999999999975</v>
          </cell>
          <cell r="AN361">
            <v>3426.5999999999985</v>
          </cell>
          <cell r="AP361">
            <v>18451.8</v>
          </cell>
          <cell r="AQ361">
            <v>18451.8</v>
          </cell>
          <cell r="AR361">
            <v>0</v>
          </cell>
          <cell r="AS361">
            <v>3426.5999999999985</v>
          </cell>
          <cell r="AT361">
            <v>23786.799999999999</v>
          </cell>
          <cell r="AU361">
            <v>23786.799999999999</v>
          </cell>
          <cell r="AV361">
            <v>0</v>
          </cell>
          <cell r="AW361">
            <v>3426.5999999999985</v>
          </cell>
          <cell r="AX361">
            <v>25309.155200000001</v>
          </cell>
          <cell r="AY361">
            <v>25309.200000000001</v>
          </cell>
          <cell r="AZ361">
            <v>0</v>
          </cell>
          <cell r="BA361">
            <v>3426.5551999999989</v>
          </cell>
          <cell r="BB361">
            <v>0</v>
          </cell>
          <cell r="BC361">
            <v>0</v>
          </cell>
          <cell r="BD361">
            <v>0</v>
          </cell>
          <cell r="BE361">
            <v>3426.5551999999989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E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18451.8</v>
          </cell>
          <cell r="AQ362">
            <v>18451.8</v>
          </cell>
          <cell r="AS362">
            <v>0</v>
          </cell>
          <cell r="AT362">
            <v>23786.799999999999</v>
          </cell>
          <cell r="AU362">
            <v>23786.799999999999</v>
          </cell>
          <cell r="AW362">
            <v>0</v>
          </cell>
          <cell r="AX362">
            <v>25309.155200000001</v>
          </cell>
          <cell r="AY362">
            <v>25309.200000000001</v>
          </cell>
          <cell r="BA362">
            <v>-4.4799999999668216E-2</v>
          </cell>
          <cell r="BB362">
            <v>0</v>
          </cell>
          <cell r="BE362">
            <v>-4.4799999999668216E-2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41689.5</v>
          </cell>
          <cell r="E363">
            <v>8718.7999999999993</v>
          </cell>
          <cell r="F363">
            <v>13934.4</v>
          </cell>
          <cell r="G363">
            <v>9659.4</v>
          </cell>
          <cell r="H363">
            <v>9376.9</v>
          </cell>
          <cell r="I363">
            <v>39862.699999999997</v>
          </cell>
          <cell r="J363">
            <v>6412.9</v>
          </cell>
          <cell r="K363">
            <v>13885.1</v>
          </cell>
          <cell r="L363">
            <v>9639.9</v>
          </cell>
          <cell r="M363">
            <v>9924.7999999999993</v>
          </cell>
          <cell r="N363">
            <v>39862.699999999997</v>
          </cell>
          <cell r="O363">
            <v>6412.9</v>
          </cell>
          <cell r="P363">
            <v>13885.1</v>
          </cell>
          <cell r="Q363">
            <v>9639.9</v>
          </cell>
          <cell r="R363">
            <v>9924.7999999999993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1548.5999999999985</v>
          </cell>
          <cell r="AK363">
            <v>2027.6999999999996</v>
          </cell>
          <cell r="AL363">
            <v>2076.9999999999982</v>
          </cell>
          <cell r="AM363">
            <v>2096.4999999999982</v>
          </cell>
          <cell r="AN363">
            <v>1548.5999999999985</v>
          </cell>
          <cell r="AS363">
            <v>1548.5999999999985</v>
          </cell>
          <cell r="AW363">
            <v>1548.5999999999985</v>
          </cell>
          <cell r="BA363">
            <v>1548.5999999999985</v>
          </cell>
          <cell r="BE363">
            <v>1548.5999999999985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S364">
            <v>0</v>
          </cell>
          <cell r="AW364">
            <v>0</v>
          </cell>
          <cell r="BA364">
            <v>0</v>
          </cell>
          <cell r="BE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69727.5</v>
          </cell>
          <cell r="E365">
            <v>13467.5</v>
          </cell>
          <cell r="F365">
            <v>13201.7</v>
          </cell>
          <cell r="G365">
            <v>21728.6</v>
          </cell>
          <cell r="H365">
            <v>21329.7</v>
          </cell>
          <cell r="I365">
            <v>69195.399999999994</v>
          </cell>
          <cell r="J365">
            <v>13866.8</v>
          </cell>
          <cell r="K365">
            <v>12667.8</v>
          </cell>
          <cell r="L365">
            <v>20987.3</v>
          </cell>
          <cell r="M365">
            <v>21673.5</v>
          </cell>
          <cell r="N365">
            <v>69195.399999999994</v>
          </cell>
          <cell r="O365">
            <v>13866.8</v>
          </cell>
          <cell r="P365">
            <v>12667.8</v>
          </cell>
          <cell r="Q365">
            <v>20987.3</v>
          </cell>
          <cell r="R365">
            <v>21673.5</v>
          </cell>
          <cell r="S365">
            <v>0</v>
          </cell>
          <cell r="X365">
            <v>0</v>
          </cell>
          <cell r="AD365">
            <v>0</v>
          </cell>
          <cell r="AI365">
            <v>1345.9</v>
          </cell>
          <cell r="AJ365">
            <v>1878</v>
          </cell>
          <cell r="AK365">
            <v>946.60000000000036</v>
          </cell>
          <cell r="AL365">
            <v>1480.5000000000018</v>
          </cell>
          <cell r="AM365">
            <v>2221.7999999999993</v>
          </cell>
          <cell r="AN365">
            <v>1878</v>
          </cell>
          <cell r="AS365">
            <v>1878</v>
          </cell>
          <cell r="AW365">
            <v>1878</v>
          </cell>
          <cell r="BA365">
            <v>1878</v>
          </cell>
          <cell r="BE365">
            <v>1878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S366">
            <v>0</v>
          </cell>
          <cell r="AW366">
            <v>0</v>
          </cell>
          <cell r="BA366">
            <v>0</v>
          </cell>
          <cell r="BE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S367">
            <v>0</v>
          </cell>
          <cell r="AW367">
            <v>0</v>
          </cell>
          <cell r="BA367">
            <v>0</v>
          </cell>
          <cell r="BE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S368">
            <v>0</v>
          </cell>
          <cell r="AW368">
            <v>0</v>
          </cell>
          <cell r="BA368">
            <v>0</v>
          </cell>
          <cell r="BE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17.47</v>
          </cell>
          <cell r="E369">
            <v>9.266</v>
          </cell>
          <cell r="F369">
            <v>8.2040000000000006</v>
          </cell>
          <cell r="G369">
            <v>0</v>
          </cell>
          <cell r="H369">
            <v>0</v>
          </cell>
          <cell r="I369">
            <v>17.5</v>
          </cell>
          <cell r="J369">
            <v>0</v>
          </cell>
          <cell r="K369">
            <v>0</v>
          </cell>
          <cell r="L369">
            <v>0</v>
          </cell>
          <cell r="M369">
            <v>17.5</v>
          </cell>
          <cell r="N369">
            <v>17.5</v>
          </cell>
          <cell r="R369">
            <v>17.5</v>
          </cell>
          <cell r="S369">
            <v>0</v>
          </cell>
          <cell r="X369">
            <v>0</v>
          </cell>
          <cell r="AD369">
            <v>0</v>
          </cell>
          <cell r="AJ369">
            <v>-3.0000000000001137E-2</v>
          </cell>
          <cell r="AK369">
            <v>9.266</v>
          </cell>
          <cell r="AL369">
            <v>17.47</v>
          </cell>
          <cell r="AM369">
            <v>17.47</v>
          </cell>
          <cell r="AN369">
            <v>-3.0000000000001137E-2</v>
          </cell>
          <cell r="AP369">
            <v>68</v>
          </cell>
          <cell r="AQ369">
            <v>68</v>
          </cell>
          <cell r="AS369">
            <v>-3.0000000000001137E-2</v>
          </cell>
          <cell r="AT369">
            <v>71</v>
          </cell>
          <cell r="AU369">
            <v>71</v>
          </cell>
          <cell r="AW369">
            <v>-3.0000000000001137E-2</v>
          </cell>
          <cell r="AX369">
            <v>75.544000000000011</v>
          </cell>
          <cell r="AY369">
            <v>75.5</v>
          </cell>
          <cell r="BA369">
            <v>1.4000000000010004E-2</v>
          </cell>
          <cell r="BB369">
            <v>0</v>
          </cell>
          <cell r="BE369">
            <v>1.4000000000010004E-2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3712.511</v>
          </cell>
          <cell r="E370">
            <v>200.44800000000001</v>
          </cell>
          <cell r="F370">
            <v>195.363</v>
          </cell>
          <cell r="G370">
            <v>2960.45</v>
          </cell>
          <cell r="H370">
            <v>356.25</v>
          </cell>
          <cell r="I370">
            <v>3712.5</v>
          </cell>
          <cell r="J370">
            <v>197.1</v>
          </cell>
          <cell r="K370">
            <v>198.7</v>
          </cell>
          <cell r="L370">
            <v>2960.5</v>
          </cell>
          <cell r="M370">
            <v>356.2</v>
          </cell>
          <cell r="N370">
            <v>3712.5</v>
          </cell>
          <cell r="O370">
            <v>197.1</v>
          </cell>
          <cell r="P370">
            <v>198.7</v>
          </cell>
          <cell r="Q370">
            <v>2960.5</v>
          </cell>
          <cell r="R370">
            <v>356.2</v>
          </cell>
          <cell r="S370">
            <v>0</v>
          </cell>
          <cell r="X370">
            <v>0</v>
          </cell>
          <cell r="AD370">
            <v>0</v>
          </cell>
          <cell r="AJ370">
            <v>1.0999999999796728E-2</v>
          </cell>
          <cell r="AK370">
            <v>3.3480000000000132</v>
          </cell>
          <cell r="AL370">
            <v>1.1000000000024102E-2</v>
          </cell>
          <cell r="AM370">
            <v>-3.9000000000214641E-2</v>
          </cell>
          <cell r="AN370">
            <v>1.0999999999796728E-2</v>
          </cell>
          <cell r="AP370">
            <v>1546.1542800000002</v>
          </cell>
          <cell r="AQ370">
            <v>1546.1542800000002</v>
          </cell>
          <cell r="AS370">
            <v>1.0999999999739885E-2</v>
          </cell>
          <cell r="AT370">
            <v>1646.6543082000001</v>
          </cell>
          <cell r="AU370">
            <v>1646.6543082000001</v>
          </cell>
          <cell r="AW370">
            <v>1.0999999999739885E-2</v>
          </cell>
          <cell r="AX370">
            <v>1752.0401839248002</v>
          </cell>
          <cell r="AY370">
            <v>1752</v>
          </cell>
          <cell r="BA370">
            <v>5.118392479994327E-2</v>
          </cell>
          <cell r="BB370">
            <v>0</v>
          </cell>
          <cell r="BE370">
            <v>5.118392479994327E-2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802.96100000000001</v>
          </cell>
          <cell r="E371">
            <v>243.06100000000001</v>
          </cell>
          <cell r="F371">
            <v>559.9</v>
          </cell>
          <cell r="G371">
            <v>0</v>
          </cell>
          <cell r="H371">
            <v>0</v>
          </cell>
          <cell r="I371">
            <v>956</v>
          </cell>
          <cell r="J371">
            <v>769.4</v>
          </cell>
          <cell r="K371">
            <v>33.6</v>
          </cell>
          <cell r="L371">
            <v>153</v>
          </cell>
          <cell r="M371">
            <v>0</v>
          </cell>
          <cell r="N371">
            <v>956</v>
          </cell>
          <cell r="O371">
            <v>769.4</v>
          </cell>
          <cell r="P371">
            <v>33.6</v>
          </cell>
          <cell r="Q371">
            <v>153</v>
          </cell>
          <cell r="S371">
            <v>0</v>
          </cell>
          <cell r="X371">
            <v>0</v>
          </cell>
          <cell r="AD371">
            <v>153</v>
          </cell>
          <cell r="AE371">
            <v>526.29999999999995</v>
          </cell>
          <cell r="AF371">
            <v>0</v>
          </cell>
          <cell r="AG371">
            <v>153</v>
          </cell>
          <cell r="AH371">
            <v>153</v>
          </cell>
          <cell r="AJ371">
            <v>-3.8999999999987267E-2</v>
          </cell>
          <cell r="AK371">
            <v>-3.8999999999987267E-2</v>
          </cell>
          <cell r="AL371">
            <v>-3.8999999999987267E-2</v>
          </cell>
          <cell r="AM371">
            <v>-3.8999999999987267E-2</v>
          </cell>
          <cell r="AN371">
            <v>-3.8999999999987267E-2</v>
          </cell>
          <cell r="AP371">
            <v>0</v>
          </cell>
          <cell r="AQ371">
            <v>0</v>
          </cell>
          <cell r="AS371">
            <v>-153.03899999999999</v>
          </cell>
          <cell r="AT371">
            <v>0</v>
          </cell>
          <cell r="AU371">
            <v>0</v>
          </cell>
          <cell r="AW371">
            <v>-153.03899999999999</v>
          </cell>
          <cell r="AX371">
            <v>0</v>
          </cell>
          <cell r="AY371">
            <v>0</v>
          </cell>
          <cell r="BA371">
            <v>-153.03899999999999</v>
          </cell>
          <cell r="BB371">
            <v>0</v>
          </cell>
          <cell r="BE371">
            <v>-153.03899999999999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4722.1346000000003</v>
          </cell>
          <cell r="E372">
            <v>1428.5150000000001</v>
          </cell>
          <cell r="F372">
            <v>1130.0196000000001</v>
          </cell>
          <cell r="G372">
            <v>1059.9000000000001</v>
          </cell>
          <cell r="H372">
            <v>1103.7</v>
          </cell>
          <cell r="I372">
            <v>3678.3</v>
          </cell>
          <cell r="J372">
            <v>974.7</v>
          </cell>
          <cell r="K372">
            <v>160.69999999999999</v>
          </cell>
          <cell r="L372">
            <v>374.1</v>
          </cell>
          <cell r="M372">
            <v>2168.8000000000002</v>
          </cell>
          <cell r="N372">
            <v>3678.3</v>
          </cell>
          <cell r="O372">
            <v>974.7</v>
          </cell>
          <cell r="P372">
            <v>160.69999999999999</v>
          </cell>
          <cell r="Q372">
            <v>374.1</v>
          </cell>
          <cell r="R372">
            <v>2168.8000000000002</v>
          </cell>
          <cell r="S372">
            <v>0</v>
          </cell>
          <cell r="X372">
            <v>0</v>
          </cell>
          <cell r="AC372">
            <v>13946.6</v>
          </cell>
          <cell r="AD372">
            <v>12902.8</v>
          </cell>
          <cell r="AE372">
            <v>13492.8</v>
          </cell>
          <cell r="AF372">
            <v>12902.8</v>
          </cell>
          <cell r="AG372">
            <v>12902.8</v>
          </cell>
          <cell r="AH372">
            <v>12902.8</v>
          </cell>
          <cell r="AJ372">
            <v>3.4600000000864384E-2</v>
          </cell>
          <cell r="AK372">
            <v>1.4999999999417923E-2</v>
          </cell>
          <cell r="AL372">
            <v>379.33460000000014</v>
          </cell>
          <cell r="AM372">
            <v>1065.1346000000012</v>
          </cell>
          <cell r="AN372">
            <v>3.4600000000864384E-2</v>
          </cell>
          <cell r="AP372">
            <v>4364</v>
          </cell>
          <cell r="AQ372">
            <v>4364</v>
          </cell>
          <cell r="AS372">
            <v>-12902.765399999998</v>
          </cell>
          <cell r="AT372">
            <v>4648</v>
          </cell>
          <cell r="AU372">
            <v>4648</v>
          </cell>
          <cell r="AW372">
            <v>-12902.765399999998</v>
          </cell>
          <cell r="AX372">
            <v>4945.4720000000007</v>
          </cell>
          <cell r="AY372">
            <v>4945.5</v>
          </cell>
          <cell r="BA372">
            <v>-12902.793399999999</v>
          </cell>
          <cell r="BB372">
            <v>0</v>
          </cell>
          <cell r="BE372">
            <v>-12902.793399999999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1840</v>
          </cell>
          <cell r="E373">
            <v>405</v>
          </cell>
          <cell r="F373">
            <v>625</v>
          </cell>
          <cell r="G373">
            <v>405</v>
          </cell>
          <cell r="H373">
            <v>405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S373">
            <v>0</v>
          </cell>
          <cell r="X373">
            <v>0</v>
          </cell>
          <cell r="AC373">
            <v>13895</v>
          </cell>
          <cell r="AD373">
            <v>12055</v>
          </cell>
          <cell r="AE373">
            <v>13490</v>
          </cell>
          <cell r="AF373">
            <v>12865</v>
          </cell>
          <cell r="AG373">
            <v>12460</v>
          </cell>
          <cell r="AH373">
            <v>12055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-12055</v>
          </cell>
          <cell r="AT373">
            <v>0</v>
          </cell>
          <cell r="AU373">
            <v>0</v>
          </cell>
          <cell r="AW373">
            <v>-12055</v>
          </cell>
          <cell r="AX373">
            <v>0</v>
          </cell>
          <cell r="AY373">
            <v>0</v>
          </cell>
          <cell r="BA373">
            <v>-12055</v>
          </cell>
          <cell r="BB373">
            <v>0</v>
          </cell>
          <cell r="BE373">
            <v>-12055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E374">
            <v>0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E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1792.9904400000003</v>
          </cell>
          <cell r="AQ376">
            <v>1792.9904400000003</v>
          </cell>
          <cell r="AS376">
            <v>0</v>
          </cell>
          <cell r="AT376">
            <v>1909.5348186000001</v>
          </cell>
          <cell r="AU376">
            <v>1909.5348186000001</v>
          </cell>
          <cell r="AW376">
            <v>0</v>
          </cell>
          <cell r="AX376">
            <v>2031.7450469904002</v>
          </cell>
          <cell r="AY376">
            <v>2031.74</v>
          </cell>
          <cell r="BA376">
            <v>5.0469904001602117E-3</v>
          </cell>
          <cell r="BB376">
            <v>0</v>
          </cell>
          <cell r="BE376">
            <v>5.0469904001602117E-3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81.96</v>
          </cell>
          <cell r="E377">
            <v>57.24</v>
          </cell>
          <cell r="F377">
            <v>8.24</v>
          </cell>
          <cell r="G377">
            <v>8.24</v>
          </cell>
          <cell r="H377">
            <v>8.24</v>
          </cell>
          <cell r="I377">
            <v>65.5</v>
          </cell>
          <cell r="J377">
            <v>49</v>
          </cell>
          <cell r="K377">
            <v>0</v>
          </cell>
          <cell r="L377">
            <v>0</v>
          </cell>
          <cell r="M377">
            <v>16.5</v>
          </cell>
          <cell r="N377">
            <v>65.5</v>
          </cell>
          <cell r="O377">
            <v>49</v>
          </cell>
          <cell r="R377">
            <v>16.5</v>
          </cell>
          <cell r="S377">
            <v>0</v>
          </cell>
          <cell r="X377">
            <v>0</v>
          </cell>
          <cell r="AD377">
            <v>0</v>
          </cell>
          <cell r="AJ377">
            <v>16.460000000000008</v>
          </cell>
          <cell r="AK377">
            <v>8.240000000000002</v>
          </cell>
          <cell r="AL377">
            <v>16.480000000000004</v>
          </cell>
          <cell r="AM377">
            <v>24.720000000000006</v>
          </cell>
          <cell r="AN377">
            <v>16.460000000000008</v>
          </cell>
          <cell r="AP377">
            <v>537.04006200000003</v>
          </cell>
          <cell r="AQ377">
            <v>537.04006200000003</v>
          </cell>
          <cell r="AS377">
            <v>16.460000000000036</v>
          </cell>
          <cell r="AT377">
            <v>571.94766603000005</v>
          </cell>
          <cell r="AU377">
            <v>571.94766603000005</v>
          </cell>
          <cell r="AW377">
            <v>16.460000000000036</v>
          </cell>
          <cell r="AX377">
            <v>608.55231665592009</v>
          </cell>
          <cell r="AY377">
            <v>608.6</v>
          </cell>
          <cell r="BA377">
            <v>16.412316655920108</v>
          </cell>
          <cell r="BB377">
            <v>0</v>
          </cell>
          <cell r="BE377">
            <v>16.412316655920108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>
            <v>93.706320000000019</v>
          </cell>
          <cell r="AQ378">
            <v>93.706320000000019</v>
          </cell>
          <cell r="AS378">
            <v>0</v>
          </cell>
          <cell r="AT378">
            <v>99.797230800000023</v>
          </cell>
          <cell r="AU378">
            <v>99.797230800000023</v>
          </cell>
          <cell r="AW378">
            <v>0</v>
          </cell>
          <cell r="AX378">
            <v>106.18425357120003</v>
          </cell>
          <cell r="AY378">
            <v>106.2</v>
          </cell>
          <cell r="BA378">
            <v>-1.5746428799971568E-2</v>
          </cell>
          <cell r="BB378">
            <v>0</v>
          </cell>
          <cell r="BE378">
            <v>-1.5746428799971568E-2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1909.3564999999999</v>
          </cell>
          <cell r="E379">
            <v>296.596</v>
          </cell>
          <cell r="F379">
            <v>723.76049999999998</v>
          </cell>
          <cell r="G379">
            <v>415.5</v>
          </cell>
          <cell r="H379">
            <v>473.5</v>
          </cell>
          <cell r="I379">
            <v>2637.3</v>
          </cell>
          <cell r="J379">
            <v>286.60000000000002</v>
          </cell>
          <cell r="K379">
            <v>50.4</v>
          </cell>
          <cell r="L379">
            <v>1050</v>
          </cell>
          <cell r="M379">
            <v>1250.3</v>
          </cell>
          <cell r="N379">
            <v>2637.3</v>
          </cell>
          <cell r="O379">
            <v>286.60000000000002</v>
          </cell>
          <cell r="P379">
            <v>50.4</v>
          </cell>
          <cell r="Q379">
            <v>1050</v>
          </cell>
          <cell r="R379">
            <v>1250.3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728</v>
          </cell>
          <cell r="AE379">
            <v>0</v>
          </cell>
          <cell r="AF379">
            <v>0</v>
          </cell>
          <cell r="AG379">
            <v>890</v>
          </cell>
          <cell r="AH379">
            <v>728</v>
          </cell>
          <cell r="AI379">
            <v>0</v>
          </cell>
          <cell r="AJ379">
            <v>5.6499999999914507E-2</v>
          </cell>
          <cell r="AK379">
            <v>9.9959999999999809</v>
          </cell>
          <cell r="AL379">
            <v>683.35649999999987</v>
          </cell>
          <cell r="AM379">
            <v>938.85649999999987</v>
          </cell>
          <cell r="AN379">
            <v>5.6499999999914507E-2</v>
          </cell>
          <cell r="AP379">
            <v>1940.0224000000001</v>
          </cell>
          <cell r="AQ379">
            <v>1940.0224000000001</v>
          </cell>
          <cell r="AR379">
            <v>0</v>
          </cell>
          <cell r="AS379">
            <v>-727.94350000000009</v>
          </cell>
          <cell r="AT379">
            <v>1511.0525568000003</v>
          </cell>
          <cell r="AU379">
            <v>1511.0525568000003</v>
          </cell>
          <cell r="AV379">
            <v>0</v>
          </cell>
          <cell r="AW379">
            <v>-727.94350000000009</v>
          </cell>
          <cell r="AX379">
            <v>1607.7599204352002</v>
          </cell>
          <cell r="AY379">
            <v>1208</v>
          </cell>
          <cell r="AZ379">
            <v>0</v>
          </cell>
          <cell r="BA379">
            <v>-328.1835795647998</v>
          </cell>
          <cell r="BB379">
            <v>0</v>
          </cell>
          <cell r="BC379">
            <v>0</v>
          </cell>
          <cell r="BD379">
            <v>0</v>
          </cell>
          <cell r="BE379">
            <v>-328.1835795647998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673.34169999999995</v>
          </cell>
          <cell r="E380">
            <v>0</v>
          </cell>
          <cell r="F380">
            <v>673.34169999999995</v>
          </cell>
          <cell r="G380">
            <v>0</v>
          </cell>
          <cell r="H380">
            <v>0</v>
          </cell>
          <cell r="I380">
            <v>673.3</v>
          </cell>
          <cell r="J380">
            <v>0</v>
          </cell>
          <cell r="K380">
            <v>0</v>
          </cell>
          <cell r="L380">
            <v>0</v>
          </cell>
          <cell r="M380">
            <v>673.3</v>
          </cell>
          <cell r="N380">
            <v>673.3</v>
          </cell>
          <cell r="O380">
            <v>0</v>
          </cell>
          <cell r="P380">
            <v>0</v>
          </cell>
          <cell r="Q380">
            <v>0</v>
          </cell>
          <cell r="R380">
            <v>673.3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4.1699999999991633E-2</v>
          </cell>
          <cell r="AK380">
            <v>0</v>
          </cell>
          <cell r="AL380">
            <v>673.34169999999995</v>
          </cell>
          <cell r="AM380">
            <v>673.34169999999995</v>
          </cell>
          <cell r="AN380">
            <v>4.1699999999991633E-2</v>
          </cell>
          <cell r="AP380">
            <v>1940.0224000000001</v>
          </cell>
          <cell r="AQ380">
            <v>1940.0224000000001</v>
          </cell>
          <cell r="AR380">
            <v>0</v>
          </cell>
          <cell r="AS380">
            <v>4.1699999999991633E-2</v>
          </cell>
          <cell r="AT380">
            <v>1511.0525568000003</v>
          </cell>
          <cell r="AU380">
            <v>1511.0525568000003</v>
          </cell>
          <cell r="AV380">
            <v>0</v>
          </cell>
          <cell r="AW380">
            <v>4.1699999999991633E-2</v>
          </cell>
          <cell r="AX380">
            <v>1607.7599204352002</v>
          </cell>
          <cell r="AY380">
            <v>1208</v>
          </cell>
          <cell r="AZ380">
            <v>0</v>
          </cell>
          <cell r="BA380">
            <v>399.80162043520028</v>
          </cell>
          <cell r="BB380">
            <v>0</v>
          </cell>
          <cell r="BC380">
            <v>0</v>
          </cell>
          <cell r="BD380">
            <v>0</v>
          </cell>
          <cell r="BE380">
            <v>399.80162043520028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673.34169999999995</v>
          </cell>
          <cell r="E381">
            <v>0</v>
          </cell>
          <cell r="F381">
            <v>673.34169999999995</v>
          </cell>
          <cell r="G381">
            <v>0</v>
          </cell>
          <cell r="H381">
            <v>0</v>
          </cell>
          <cell r="I381">
            <v>673.3</v>
          </cell>
          <cell r="J381">
            <v>0</v>
          </cell>
          <cell r="K381">
            <v>0</v>
          </cell>
          <cell r="L381">
            <v>0</v>
          </cell>
          <cell r="M381">
            <v>673.3</v>
          </cell>
          <cell r="N381">
            <v>673.3</v>
          </cell>
          <cell r="R381">
            <v>673.3</v>
          </cell>
          <cell r="S381">
            <v>0</v>
          </cell>
          <cell r="X381">
            <v>0</v>
          </cell>
          <cell r="AC381">
            <v>0</v>
          </cell>
          <cell r="AD381">
            <v>0</v>
          </cell>
          <cell r="AE381">
            <v>0</v>
          </cell>
          <cell r="AH381">
            <v>0</v>
          </cell>
          <cell r="AJ381">
            <v>4.1699999999991633E-2</v>
          </cell>
          <cell r="AK381">
            <v>0</v>
          </cell>
          <cell r="AL381">
            <v>673.34169999999995</v>
          </cell>
          <cell r="AM381">
            <v>673.34169999999995</v>
          </cell>
          <cell r="AN381">
            <v>4.1699999999991633E-2</v>
          </cell>
          <cell r="AP381">
            <v>1139</v>
          </cell>
          <cell r="AQ381">
            <v>1139</v>
          </cell>
          <cell r="AS381">
            <v>4.1699999999991633E-2</v>
          </cell>
          <cell r="AT381">
            <v>1205.0620000000001</v>
          </cell>
          <cell r="AU381">
            <v>1205.0620000000001</v>
          </cell>
          <cell r="AW381">
            <v>4.1699999999991633E-2</v>
          </cell>
          <cell r="AX381">
            <v>1282.1859680000002</v>
          </cell>
          <cell r="AY381">
            <v>1208</v>
          </cell>
          <cell r="BA381">
            <v>74.227668000000222</v>
          </cell>
          <cell r="BB381">
            <v>0</v>
          </cell>
          <cell r="BE381">
            <v>74.227668000000222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C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>
            <v>801.02240000000006</v>
          </cell>
          <cell r="AQ382">
            <v>801.02240000000006</v>
          </cell>
          <cell r="AS382">
            <v>0</v>
          </cell>
          <cell r="AT382">
            <v>305.99055680000004</v>
          </cell>
          <cell r="AU382">
            <v>305.99055680000004</v>
          </cell>
          <cell r="AW382">
            <v>0</v>
          </cell>
          <cell r="AX382">
            <v>325.57395243520006</v>
          </cell>
          <cell r="BA382">
            <v>325.57395243520006</v>
          </cell>
          <cell r="BB382">
            <v>0</v>
          </cell>
          <cell r="BE382">
            <v>325.57395243520006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0</v>
          </cell>
          <cell r="AQ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BA383">
            <v>0</v>
          </cell>
          <cell r="BB383">
            <v>0</v>
          </cell>
          <cell r="BE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0</v>
          </cell>
          <cell r="AQ384">
            <v>0</v>
          </cell>
          <cell r="AS384">
            <v>0</v>
          </cell>
          <cell r="AT384">
            <v>0</v>
          </cell>
          <cell r="AU384">
            <v>0</v>
          </cell>
          <cell r="AW384">
            <v>0</v>
          </cell>
          <cell r="AX384">
            <v>0</v>
          </cell>
          <cell r="BA384">
            <v>0</v>
          </cell>
          <cell r="BB384">
            <v>0</v>
          </cell>
          <cell r="BE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E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Q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0</v>
          </cell>
          <cell r="AX386">
            <v>0</v>
          </cell>
          <cell r="BA386">
            <v>0</v>
          </cell>
          <cell r="BB386">
            <v>0</v>
          </cell>
          <cell r="BE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S387">
            <v>0</v>
          </cell>
          <cell r="AT387">
            <v>0</v>
          </cell>
          <cell r="AU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E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659.01479999999992</v>
          </cell>
          <cell r="E388">
            <v>286.596</v>
          </cell>
          <cell r="F388">
            <v>50.418799999999997</v>
          </cell>
          <cell r="G388">
            <v>160</v>
          </cell>
          <cell r="H388">
            <v>162</v>
          </cell>
          <cell r="I388">
            <v>1387</v>
          </cell>
          <cell r="J388">
            <v>286.60000000000002</v>
          </cell>
          <cell r="K388">
            <v>50.4</v>
          </cell>
          <cell r="L388">
            <v>1050</v>
          </cell>
          <cell r="M388">
            <v>0</v>
          </cell>
          <cell r="N388">
            <v>1387</v>
          </cell>
          <cell r="O388">
            <v>286.60000000000002</v>
          </cell>
          <cell r="P388">
            <v>50.4</v>
          </cell>
          <cell r="Q388">
            <v>1050</v>
          </cell>
          <cell r="S388">
            <v>0</v>
          </cell>
          <cell r="X388">
            <v>0</v>
          </cell>
          <cell r="AD388">
            <v>728</v>
          </cell>
          <cell r="AG388">
            <v>890</v>
          </cell>
          <cell r="AH388">
            <v>728</v>
          </cell>
          <cell r="AJ388">
            <v>1.4799999999922875E-2</v>
          </cell>
          <cell r="AK388">
            <v>-4.0000000000190994E-3</v>
          </cell>
          <cell r="AL388">
            <v>1.4799999999979718E-2</v>
          </cell>
          <cell r="AM388">
            <v>1.4799999999922875E-2</v>
          </cell>
          <cell r="AN388">
            <v>1.4799999999922875E-2</v>
          </cell>
          <cell r="AP388">
            <v>0</v>
          </cell>
          <cell r="AQ388">
            <v>0</v>
          </cell>
          <cell r="AS388">
            <v>-727.98520000000008</v>
          </cell>
          <cell r="AT388">
            <v>0</v>
          </cell>
          <cell r="AU388">
            <v>0</v>
          </cell>
          <cell r="AW388">
            <v>-727.98520000000008</v>
          </cell>
          <cell r="AX388">
            <v>0</v>
          </cell>
          <cell r="BA388">
            <v>-727.98520000000008</v>
          </cell>
          <cell r="BB388">
            <v>0</v>
          </cell>
          <cell r="BE388">
            <v>-727.98520000000008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>
            <v>0</v>
          </cell>
          <cell r="AQ389">
            <v>0</v>
          </cell>
          <cell r="AS389">
            <v>0</v>
          </cell>
          <cell r="AT389">
            <v>0</v>
          </cell>
          <cell r="AU389">
            <v>0</v>
          </cell>
          <cell r="AW389">
            <v>0</v>
          </cell>
          <cell r="AX389">
            <v>0</v>
          </cell>
          <cell r="BA389">
            <v>0</v>
          </cell>
          <cell r="BB389">
            <v>0</v>
          </cell>
          <cell r="BE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394</v>
          </cell>
          <cell r="E390">
            <v>0</v>
          </cell>
          <cell r="F390">
            <v>0</v>
          </cell>
          <cell r="G390">
            <v>205.5</v>
          </cell>
          <cell r="H390">
            <v>188.5</v>
          </cell>
          <cell r="I390">
            <v>394</v>
          </cell>
          <cell r="J390">
            <v>0</v>
          </cell>
          <cell r="K390">
            <v>0</v>
          </cell>
          <cell r="L390">
            <v>0</v>
          </cell>
          <cell r="M390">
            <v>394</v>
          </cell>
          <cell r="N390">
            <v>394</v>
          </cell>
          <cell r="R390">
            <v>394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205.5</v>
          </cell>
          <cell r="AN390">
            <v>0</v>
          </cell>
          <cell r="AP390">
            <v>0</v>
          </cell>
          <cell r="AQ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  <cell r="BA390">
            <v>0</v>
          </cell>
          <cell r="BB390">
            <v>0</v>
          </cell>
          <cell r="BE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183</v>
          </cell>
          <cell r="E391">
            <v>10</v>
          </cell>
          <cell r="F391">
            <v>0</v>
          </cell>
          <cell r="G391">
            <v>50</v>
          </cell>
          <cell r="H391">
            <v>123</v>
          </cell>
          <cell r="I391">
            <v>183</v>
          </cell>
          <cell r="J391">
            <v>0</v>
          </cell>
          <cell r="K391">
            <v>0</v>
          </cell>
          <cell r="L391">
            <v>0</v>
          </cell>
          <cell r="M391">
            <v>183</v>
          </cell>
          <cell r="N391">
            <v>183</v>
          </cell>
          <cell r="R391">
            <v>183</v>
          </cell>
          <cell r="S391">
            <v>0</v>
          </cell>
          <cell r="X391">
            <v>0</v>
          </cell>
          <cell r="AD391">
            <v>0</v>
          </cell>
          <cell r="AJ391">
            <v>0</v>
          </cell>
          <cell r="AK391">
            <v>10</v>
          </cell>
          <cell r="AL391">
            <v>10</v>
          </cell>
          <cell r="AM391">
            <v>60</v>
          </cell>
          <cell r="AN391">
            <v>0</v>
          </cell>
          <cell r="AP391">
            <v>0</v>
          </cell>
          <cell r="AQ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E391">
            <v>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</v>
          </cell>
          <cell r="AT392">
            <v>0</v>
          </cell>
          <cell r="AU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E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15595.351302200001</v>
          </cell>
          <cell r="E393">
            <v>4602.0134400000006</v>
          </cell>
          <cell r="F393">
            <v>1037.1459821999997</v>
          </cell>
          <cell r="G393">
            <v>4320.9293399999997</v>
          </cell>
          <cell r="H393">
            <v>5635.2625399999997</v>
          </cell>
          <cell r="I393">
            <v>9964.1</v>
          </cell>
          <cell r="J393">
            <v>1038.4000000000001</v>
          </cell>
          <cell r="K393">
            <v>1019.1999999999999</v>
          </cell>
          <cell r="L393">
            <v>1309.9000000000001</v>
          </cell>
          <cell r="M393">
            <v>6596.6</v>
          </cell>
          <cell r="N393">
            <v>9964.1</v>
          </cell>
          <cell r="O393">
            <v>1038.4000000000001</v>
          </cell>
          <cell r="P393">
            <v>1019.1999999999999</v>
          </cell>
          <cell r="Q393">
            <v>1309.9000000000001</v>
          </cell>
          <cell r="R393">
            <v>6596.6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</v>
          </cell>
          <cell r="AD393">
            <v>0</v>
          </cell>
          <cell r="AE393">
            <v>0</v>
          </cell>
          <cell r="AF393">
            <v>21.7</v>
          </cell>
          <cell r="AG393">
            <v>0</v>
          </cell>
          <cell r="AH393">
            <v>0</v>
          </cell>
          <cell r="AI393">
            <v>3489.3999999999996</v>
          </cell>
          <cell r="AJ393">
            <v>2067.8513021999997</v>
          </cell>
          <cell r="AK393">
            <v>1.3440000000628061E-2</v>
          </cell>
          <cell r="AL393">
            <v>39.659422200000407</v>
          </cell>
          <cell r="AM393">
            <v>3028.9887622000001</v>
          </cell>
          <cell r="AN393">
            <v>2067.8513021999997</v>
          </cell>
          <cell r="AP393">
            <v>12257.9</v>
          </cell>
          <cell r="AS393">
            <v>14325.751302199998</v>
          </cell>
          <cell r="AT393">
            <v>14674.9</v>
          </cell>
          <cell r="AU393">
            <v>14674.9</v>
          </cell>
          <cell r="AW393">
            <v>14325.7513022</v>
          </cell>
          <cell r="AX393">
            <v>12087.093880960001</v>
          </cell>
          <cell r="AY393">
            <v>10456.9</v>
          </cell>
          <cell r="AZ393">
            <v>13353.1</v>
          </cell>
          <cell r="BA393">
            <v>29309.045183160004</v>
          </cell>
          <cell r="BB393">
            <v>0</v>
          </cell>
          <cell r="BE393">
            <v>15955.945183160004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3329944.5545438821</v>
          </cell>
          <cell r="E394">
            <v>819719.69855999993</v>
          </cell>
          <cell r="F394">
            <v>809895.47299208201</v>
          </cell>
          <cell r="G394">
            <v>835066.45422339998</v>
          </cell>
          <cell r="H394">
            <v>865262.9287684001</v>
          </cell>
          <cell r="I394">
            <v>3342299.9599999995</v>
          </cell>
          <cell r="J394">
            <v>760730.8</v>
          </cell>
          <cell r="K394">
            <v>825299.66</v>
          </cell>
          <cell r="L394">
            <v>791351.89999999991</v>
          </cell>
          <cell r="M394">
            <v>964917.59999999974</v>
          </cell>
          <cell r="N394">
            <v>2271787.16</v>
          </cell>
          <cell r="O394">
            <v>488553.2</v>
          </cell>
          <cell r="P394">
            <v>569056.8600000001</v>
          </cell>
          <cell r="Q394">
            <v>521889.3</v>
          </cell>
          <cell r="R394">
            <v>692287.79999999993</v>
          </cell>
          <cell r="S394">
            <v>1070512.7999999998</v>
          </cell>
          <cell r="T394">
            <v>272177.59999999998</v>
          </cell>
          <cell r="U394">
            <v>256242.8</v>
          </cell>
          <cell r="V394">
            <v>269462.59999999998</v>
          </cell>
          <cell r="W394">
            <v>272629.8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45699.400000000009</v>
          </cell>
          <cell r="AD394">
            <v>122833</v>
          </cell>
          <cell r="AE394">
            <v>62628.1</v>
          </cell>
          <cell r="AF394">
            <v>112722.40000000001</v>
          </cell>
          <cell r="AG394">
            <v>112786.3</v>
          </cell>
          <cell r="AH394">
            <v>122833</v>
          </cell>
          <cell r="AI394">
            <v>132098.80000000002</v>
          </cell>
          <cell r="AJ394">
            <v>196876.99454388194</v>
          </cell>
          <cell r="AK394">
            <v>208016.39855999991</v>
          </cell>
          <cell r="AL394">
            <v>242706.51155208203</v>
          </cell>
          <cell r="AM394">
            <v>286484.96577548201</v>
          </cell>
          <cell r="AN394">
            <v>196876.99454388194</v>
          </cell>
          <cell r="AP394">
            <v>3086200.3720167475</v>
          </cell>
          <cell r="AQ394">
            <v>3205013.5801389501</v>
          </cell>
          <cell r="AR394">
            <v>0</v>
          </cell>
          <cell r="AS394">
            <v>-44769.213578320894</v>
          </cell>
          <cell r="AT394">
            <v>3494241.7266377988</v>
          </cell>
          <cell r="AU394">
            <v>3888276.4051947193</v>
          </cell>
          <cell r="AV394">
            <v>0</v>
          </cell>
          <cell r="AW394">
            <v>-438803.89213524084</v>
          </cell>
          <cell r="AX394">
            <v>3858099.6481665978</v>
          </cell>
          <cell r="AY394">
            <v>4260006.84</v>
          </cell>
          <cell r="AZ394">
            <v>590855.19999999995</v>
          </cell>
          <cell r="BA394">
            <v>-249855.88396864326</v>
          </cell>
          <cell r="BB394">
            <v>126939.28057214592</v>
          </cell>
          <cell r="BC394">
            <v>0</v>
          </cell>
          <cell r="BD394">
            <v>0</v>
          </cell>
          <cell r="BE394">
            <v>-713771.8033964975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543.69999999983702</v>
          </cell>
          <cell r="E396">
            <v>403.89999999990687</v>
          </cell>
          <cell r="F396">
            <v>139.79999999993015</v>
          </cell>
          <cell r="G396">
            <v>0</v>
          </cell>
          <cell r="H396">
            <v>0</v>
          </cell>
          <cell r="I396">
            <v>543.69999999983702</v>
          </cell>
          <cell r="J396">
            <v>403.89999999990687</v>
          </cell>
          <cell r="K396">
            <v>139.79999999993015</v>
          </cell>
          <cell r="L396">
            <v>0</v>
          </cell>
          <cell r="M396">
            <v>0</v>
          </cell>
          <cell r="N396">
            <v>543.69999999983702</v>
          </cell>
          <cell r="O396">
            <v>403.89999999990687</v>
          </cell>
          <cell r="P396">
            <v>139.79999999993015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S397">
            <v>0</v>
          </cell>
          <cell r="AW397">
            <v>0</v>
          </cell>
          <cell r="BA397">
            <v>0</v>
          </cell>
          <cell r="BE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543.69999999983702</v>
          </cell>
          <cell r="E398">
            <v>403.89999999990687</v>
          </cell>
          <cell r="F398">
            <v>139.79999999993015</v>
          </cell>
          <cell r="I398">
            <v>543.69999999983702</v>
          </cell>
          <cell r="J398">
            <v>403.89999999990687</v>
          </cell>
          <cell r="K398">
            <v>139.79999999993015</v>
          </cell>
          <cell r="L398">
            <v>0</v>
          </cell>
          <cell r="M398">
            <v>0</v>
          </cell>
          <cell r="N398">
            <v>543.69999999983702</v>
          </cell>
          <cell r="O398">
            <v>403.89999999990687</v>
          </cell>
          <cell r="P398">
            <v>139.79999999993015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S398">
            <v>0</v>
          </cell>
          <cell r="AW398">
            <v>0</v>
          </cell>
          <cell r="BA398">
            <v>0</v>
          </cell>
          <cell r="BE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543.69999999983702</v>
          </cell>
          <cell r="E399">
            <v>403.89999999990687</v>
          </cell>
          <cell r="F399">
            <v>139.79999999993015</v>
          </cell>
          <cell r="G399">
            <v>0</v>
          </cell>
          <cell r="H399">
            <v>0</v>
          </cell>
          <cell r="I399">
            <v>543.69999999983702</v>
          </cell>
          <cell r="J399">
            <v>403.89999999990687</v>
          </cell>
          <cell r="K399">
            <v>139.79999999993015</v>
          </cell>
          <cell r="L399">
            <v>0</v>
          </cell>
          <cell r="M399">
            <v>0</v>
          </cell>
          <cell r="N399">
            <v>543.69999999983702</v>
          </cell>
          <cell r="O399">
            <v>403.89999999990687</v>
          </cell>
          <cell r="P399">
            <v>139.79999999993015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107877.73379999999</v>
          </cell>
          <cell r="E401">
            <v>2086.4560000000001</v>
          </cell>
          <cell r="F401">
            <v>36943.837800000001</v>
          </cell>
          <cell r="G401">
            <v>50583.619999999995</v>
          </cell>
          <cell r="H401">
            <v>18263.82</v>
          </cell>
          <cell r="I401">
            <v>113895.29999999999</v>
          </cell>
          <cell r="J401">
            <v>5771.4000000000005</v>
          </cell>
          <cell r="K401">
            <v>31495.200000000001</v>
          </cell>
          <cell r="L401">
            <v>32467.599999999999</v>
          </cell>
          <cell r="M401">
            <v>44161.1</v>
          </cell>
          <cell r="N401">
            <v>113895.29999999999</v>
          </cell>
          <cell r="O401">
            <v>5771.4000000000005</v>
          </cell>
          <cell r="P401">
            <v>31495.200000000001</v>
          </cell>
          <cell r="Q401">
            <v>32467.599999999999</v>
          </cell>
          <cell r="R401">
            <v>44161.1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15497.133799999992</v>
          </cell>
          <cell r="AK401">
            <v>17829.755999999998</v>
          </cell>
          <cell r="AL401">
            <v>27333.193800000001</v>
          </cell>
          <cell r="AM401">
            <v>41394.413800000002</v>
          </cell>
          <cell r="AN401">
            <v>15497.133799999992</v>
          </cell>
          <cell r="AP401">
            <v>124038.75199999998</v>
          </cell>
          <cell r="AQ401">
            <v>122410.56</v>
          </cell>
          <cell r="AR401">
            <v>0</v>
          </cell>
          <cell r="AS401">
            <v>17125.325799999977</v>
          </cell>
          <cell r="AT401">
            <v>132125.79399999999</v>
          </cell>
          <cell r="AU401">
            <v>132125.79399999999</v>
          </cell>
          <cell r="AV401">
            <v>0</v>
          </cell>
          <cell r="AW401">
            <v>17125.325799999977</v>
          </cell>
          <cell r="AX401">
            <v>140581.844816</v>
          </cell>
          <cell r="AY401">
            <v>140679.70000000001</v>
          </cell>
          <cell r="AZ401">
            <v>0</v>
          </cell>
          <cell r="BA401">
            <v>17027.470615999984</v>
          </cell>
          <cell r="BB401">
            <v>24324.005047999995</v>
          </cell>
          <cell r="BC401">
            <v>0</v>
          </cell>
          <cell r="BD401">
            <v>0</v>
          </cell>
          <cell r="BE401">
            <v>41351.475663999983</v>
          </cell>
        </row>
        <row r="402">
          <cell r="B402" t="str">
            <v>10а.1.</v>
          </cell>
          <cell r="C402" t="str">
            <v>Хоз. способ</v>
          </cell>
          <cell r="D402">
            <v>77399.774999999994</v>
          </cell>
          <cell r="E402">
            <v>2086.4560000000001</v>
          </cell>
          <cell r="F402">
            <v>30546.138999999999</v>
          </cell>
          <cell r="G402">
            <v>32432.859999999997</v>
          </cell>
          <cell r="H402">
            <v>12334.32</v>
          </cell>
          <cell r="I402">
            <v>85087.3</v>
          </cell>
          <cell r="J402">
            <v>4575.1000000000004</v>
          </cell>
          <cell r="K402">
            <v>23016.7</v>
          </cell>
          <cell r="L402">
            <v>22858.5</v>
          </cell>
          <cell r="M402">
            <v>34637</v>
          </cell>
          <cell r="N402">
            <v>85087.3</v>
          </cell>
          <cell r="O402">
            <v>4575.1000000000004</v>
          </cell>
          <cell r="P402">
            <v>23016.7</v>
          </cell>
          <cell r="Q402">
            <v>22858.5</v>
          </cell>
          <cell r="R402">
            <v>34637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11132.274999999996</v>
          </cell>
          <cell r="AK402">
            <v>16331.155999999999</v>
          </cell>
          <cell r="AL402">
            <v>23860.595000000001</v>
          </cell>
          <cell r="AM402">
            <v>33434.955000000002</v>
          </cell>
          <cell r="AN402">
            <v>11132.274999999996</v>
          </cell>
          <cell r="AP402">
            <v>31143.96</v>
          </cell>
          <cell r="AQ402">
            <v>31143.96</v>
          </cell>
          <cell r="AR402">
            <v>0</v>
          </cell>
          <cell r="AS402">
            <v>11132.274999999996</v>
          </cell>
          <cell r="AT402">
            <v>33027.86</v>
          </cell>
          <cell r="AU402">
            <v>33027.86</v>
          </cell>
          <cell r="AV402">
            <v>0</v>
          </cell>
          <cell r="AW402">
            <v>11132.274999999996</v>
          </cell>
          <cell r="AX402">
            <v>35141.643040000003</v>
          </cell>
          <cell r="AY402">
            <v>35239.5</v>
          </cell>
          <cell r="AZ402">
            <v>0</v>
          </cell>
          <cell r="BA402">
            <v>11034.418039999999</v>
          </cell>
          <cell r="BB402">
            <v>24324.005047999995</v>
          </cell>
          <cell r="BC402">
            <v>0</v>
          </cell>
          <cell r="BD402">
            <v>0</v>
          </cell>
          <cell r="BE402">
            <v>35358.423087999996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14034.44</v>
          </cell>
          <cell r="E403">
            <v>707.8</v>
          </cell>
          <cell r="F403">
            <v>5637.64</v>
          </cell>
          <cell r="G403">
            <v>6263</v>
          </cell>
          <cell r="H403">
            <v>1426</v>
          </cell>
          <cell r="I403">
            <v>13656.400000000001</v>
          </cell>
          <cell r="J403">
            <v>708</v>
          </cell>
          <cell r="K403">
            <v>5637</v>
          </cell>
          <cell r="L403">
            <v>6054.2</v>
          </cell>
          <cell r="M403">
            <v>1257.2</v>
          </cell>
          <cell r="N403">
            <v>13656.400000000001</v>
          </cell>
          <cell r="O403">
            <v>708</v>
          </cell>
          <cell r="P403">
            <v>5637</v>
          </cell>
          <cell r="Q403">
            <v>6054.2</v>
          </cell>
          <cell r="R403">
            <v>1257.2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3975.6400000000012</v>
          </cell>
          <cell r="AK403">
            <v>3597.3999999999996</v>
          </cell>
          <cell r="AL403">
            <v>3598.0400000000009</v>
          </cell>
          <cell r="AM403">
            <v>3806.8400000000011</v>
          </cell>
          <cell r="AN403">
            <v>3975.6400000000012</v>
          </cell>
          <cell r="AP403">
            <v>8841</v>
          </cell>
          <cell r="AQ403">
            <v>8841</v>
          </cell>
          <cell r="AS403">
            <v>3975.6400000000012</v>
          </cell>
          <cell r="AT403">
            <v>9336</v>
          </cell>
          <cell r="AU403">
            <v>9336</v>
          </cell>
          <cell r="AW403">
            <v>3975.6400000000012</v>
          </cell>
          <cell r="AX403">
            <v>9933.5040000000008</v>
          </cell>
          <cell r="AY403">
            <v>9333.2999999999993</v>
          </cell>
          <cell r="BA403">
            <v>4575.8440000000028</v>
          </cell>
          <cell r="BB403">
            <v>0</v>
          </cell>
          <cell r="BE403">
            <v>4575.8440000000028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3692.44</v>
          </cell>
          <cell r="E404">
            <v>181.9</v>
          </cell>
          <cell r="F404">
            <v>1479.54</v>
          </cell>
          <cell r="G404">
            <v>1653</v>
          </cell>
          <cell r="H404">
            <v>378</v>
          </cell>
          <cell r="I404">
            <v>3942.3</v>
          </cell>
          <cell r="J404">
            <v>182</v>
          </cell>
          <cell r="K404">
            <v>1480</v>
          </cell>
          <cell r="L404">
            <v>1255.4000000000001</v>
          </cell>
          <cell r="M404">
            <v>1024.9000000000001</v>
          </cell>
          <cell r="N404">
            <v>3942.3</v>
          </cell>
          <cell r="O404">
            <v>182</v>
          </cell>
          <cell r="P404">
            <v>1480</v>
          </cell>
          <cell r="Q404">
            <v>1255.4000000000001</v>
          </cell>
          <cell r="R404">
            <v>1024.9000000000001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1006.1399999999999</v>
          </cell>
          <cell r="AK404">
            <v>1255.9000000000001</v>
          </cell>
          <cell r="AL404">
            <v>1255.44</v>
          </cell>
          <cell r="AM404">
            <v>1653.04</v>
          </cell>
          <cell r="AN404">
            <v>1006.1399999999999</v>
          </cell>
          <cell r="AP404">
            <v>2335</v>
          </cell>
          <cell r="AQ404">
            <v>2335</v>
          </cell>
          <cell r="AS404">
            <v>1006.1399999999999</v>
          </cell>
          <cell r="AT404">
            <v>2425.9</v>
          </cell>
          <cell r="AU404">
            <v>2425.9</v>
          </cell>
          <cell r="AW404">
            <v>1006.1399999999999</v>
          </cell>
          <cell r="AX404">
            <v>2581.1576000000005</v>
          </cell>
          <cell r="AY404">
            <v>2581.1999999999998</v>
          </cell>
          <cell r="BA404">
            <v>1006.0976000000005</v>
          </cell>
          <cell r="BB404">
            <v>0</v>
          </cell>
          <cell r="BE404">
            <v>1006.0976000000005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59672.894999999997</v>
          </cell>
          <cell r="E405">
            <v>1196.7560000000001</v>
          </cell>
          <cell r="F405">
            <v>23428.958999999999</v>
          </cell>
          <cell r="G405">
            <v>24516.859999999997</v>
          </cell>
          <cell r="H405">
            <v>10530.32</v>
          </cell>
          <cell r="I405">
            <v>67488.600000000006</v>
          </cell>
          <cell r="J405">
            <v>3685.1</v>
          </cell>
          <cell r="K405">
            <v>15899.7</v>
          </cell>
          <cell r="L405">
            <v>15548.9</v>
          </cell>
          <cell r="M405">
            <v>32354.9</v>
          </cell>
          <cell r="N405">
            <v>67488.600000000006</v>
          </cell>
          <cell r="O405">
            <v>3685.1</v>
          </cell>
          <cell r="P405">
            <v>15899.7</v>
          </cell>
          <cell r="Q405">
            <v>15548.9</v>
          </cell>
          <cell r="R405">
            <v>32354.9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4583.4949999999953</v>
          </cell>
          <cell r="AK405">
            <v>9910.8559999999998</v>
          </cell>
          <cell r="AL405">
            <v>17440.115000000002</v>
          </cell>
          <cell r="AM405">
            <v>26408.074999999997</v>
          </cell>
          <cell r="AN405">
            <v>4583.4949999999953</v>
          </cell>
          <cell r="AP405">
            <v>19967.96</v>
          </cell>
          <cell r="AQ405">
            <v>19967.96</v>
          </cell>
          <cell r="AS405">
            <v>4583.4949999999953</v>
          </cell>
          <cell r="AT405">
            <v>21265.96</v>
          </cell>
          <cell r="AU405">
            <v>21265.96</v>
          </cell>
          <cell r="AW405">
            <v>4583.4949999999953</v>
          </cell>
          <cell r="AX405">
            <v>22626.98144</v>
          </cell>
          <cell r="AY405">
            <v>23325</v>
          </cell>
          <cell r="BA405">
            <v>3885.4764399999949</v>
          </cell>
          <cell r="BB405">
            <v>24324.005047999995</v>
          </cell>
          <cell r="BE405">
            <v>28209.48148799999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  <cell r="AP406">
            <v>0</v>
          </cell>
          <cell r="AQ406">
            <v>0</v>
          </cell>
          <cell r="AS406">
            <v>1567</v>
          </cell>
          <cell r="AT406">
            <v>0</v>
          </cell>
          <cell r="AU406">
            <v>0</v>
          </cell>
          <cell r="AW406">
            <v>1567</v>
          </cell>
          <cell r="AX406">
            <v>0</v>
          </cell>
          <cell r="BA406">
            <v>1567</v>
          </cell>
          <cell r="BB406">
            <v>0</v>
          </cell>
          <cell r="BE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30477.9588</v>
          </cell>
          <cell r="E407">
            <v>0</v>
          </cell>
          <cell r="F407">
            <v>6397.6988000000001</v>
          </cell>
          <cell r="G407">
            <v>18150.759999999998</v>
          </cell>
          <cell r="H407">
            <v>5929.5</v>
          </cell>
          <cell r="I407">
            <v>28808</v>
          </cell>
          <cell r="J407">
            <v>1196.3</v>
          </cell>
          <cell r="K407">
            <v>8478.5</v>
          </cell>
          <cell r="L407">
            <v>9609.1</v>
          </cell>
          <cell r="M407">
            <v>9524.1</v>
          </cell>
          <cell r="N407">
            <v>28808</v>
          </cell>
          <cell r="O407">
            <v>1196.3</v>
          </cell>
          <cell r="P407">
            <v>8478.5</v>
          </cell>
          <cell r="Q407">
            <v>9609.1</v>
          </cell>
          <cell r="R407">
            <v>9524.1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4364.8587999999963</v>
          </cell>
          <cell r="AK407">
            <v>1498.6000000000001</v>
          </cell>
          <cell r="AL407">
            <v>3472.5988000000007</v>
          </cell>
          <cell r="AM407">
            <v>7959.4587999999976</v>
          </cell>
          <cell r="AN407">
            <v>4364.8587999999963</v>
          </cell>
          <cell r="AP407">
            <v>92894.791999999987</v>
          </cell>
          <cell r="AQ407">
            <v>91266.6</v>
          </cell>
          <cell r="AS407">
            <v>5993.0507999999827</v>
          </cell>
          <cell r="AT407">
            <v>99097.933999999994</v>
          </cell>
          <cell r="AU407">
            <v>99097.933999999994</v>
          </cell>
          <cell r="AW407">
            <v>5993.0507999999827</v>
          </cell>
          <cell r="AX407">
            <v>105440.201776</v>
          </cell>
          <cell r="AY407">
            <v>105440.2</v>
          </cell>
          <cell r="BA407">
            <v>5993.0525759999873</v>
          </cell>
          <cell r="BB407">
            <v>0</v>
          </cell>
          <cell r="BE407">
            <v>5993.0525759999873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S408">
            <v>0</v>
          </cell>
          <cell r="AW408">
            <v>0</v>
          </cell>
          <cell r="BA408">
            <v>0</v>
          </cell>
          <cell r="BE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T409">
            <v>0</v>
          </cell>
          <cell r="AU409">
            <v>0</v>
          </cell>
          <cell r="AW409">
            <v>0</v>
          </cell>
          <cell r="AX409">
            <v>0</v>
          </cell>
          <cell r="BA409">
            <v>0</v>
          </cell>
          <cell r="BB409">
            <v>0</v>
          </cell>
          <cell r="BE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  <cell r="AP412" t="str">
            <v>Возникновение обязательств или прочих оснований для финансирования по начислению</v>
          </cell>
          <cell r="AQ412" t="str">
            <v>Общий объем финансирования</v>
          </cell>
          <cell r="AR412" t="str">
            <v>Сальдо на начало года</v>
          </cell>
          <cell r="AT412" t="str">
            <v>Возникновение обязательств или прочих оснований для финансирования по начислению</v>
          </cell>
          <cell r="AU412" t="str">
            <v>Общий объем финансирования</v>
          </cell>
          <cell r="AV412" t="str">
            <v>Сальдо на начало года</v>
          </cell>
          <cell r="AX412" t="str">
            <v>Возникновение обязательств или прочих оснований для финансирования по начислению</v>
          </cell>
          <cell r="AY412" t="str">
            <v>Общий объем финансирования</v>
          </cell>
          <cell r="AZ412" t="str">
            <v>Сальдо на начало года</v>
          </cell>
          <cell r="BB412" t="str">
            <v>Возникновение обязательств или прочих оснований для финансирования по начислению</v>
          </cell>
          <cell r="BC412" t="str">
            <v>Общий объем финансирования</v>
          </cell>
          <cell r="BD412" t="str">
            <v>Сальдо на начало года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  <cell r="AP413" t="str">
            <v>Итого за год</v>
          </cell>
          <cell r="AQ413" t="str">
            <v>Итого за год</v>
          </cell>
          <cell r="AR413" t="str">
            <v>Активное (авансы выданные, ДЗ)</v>
          </cell>
          <cell r="AS413" t="str">
            <v>Пассивное (кредиторская задолжен.)</v>
          </cell>
          <cell r="AT413" t="str">
            <v>Итого за год</v>
          </cell>
          <cell r="AU413" t="str">
            <v>Итого за год</v>
          </cell>
          <cell r="AV413" t="str">
            <v>Активное (авансы выданные, ДЗ)</v>
          </cell>
          <cell r="AW413" t="str">
            <v>Пассивное (кредиторская задолжен.)</v>
          </cell>
          <cell r="AX413" t="str">
            <v>Итого за год</v>
          </cell>
          <cell r="AY413" t="str">
            <v>Итого за год</v>
          </cell>
          <cell r="AZ413" t="str">
            <v>Активное (авансы выданные, ДЗ)</v>
          </cell>
          <cell r="BA413" t="str">
            <v>Пассивное (кредиторская задолжен.)</v>
          </cell>
          <cell r="BB413" t="str">
            <v>Итого за год</v>
          </cell>
          <cell r="BC413" t="str">
            <v>Итого за год</v>
          </cell>
          <cell r="BD413" t="str">
            <v>Активное (авансы выданные, ДЗ)</v>
          </cell>
          <cell r="BE413" t="str">
            <v>Пассивное (кредиторская задолжен.)</v>
          </cell>
        </row>
        <row r="414">
          <cell r="E414" t="str">
            <v>I</v>
          </cell>
          <cell r="F414" t="str">
            <v>II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  <cell r="AP415">
            <v>40</v>
          </cell>
          <cell r="AQ415">
            <v>41</v>
          </cell>
          <cell r="AR415">
            <v>42</v>
          </cell>
          <cell r="AS415">
            <v>43</v>
          </cell>
          <cell r="AT415">
            <v>44</v>
          </cell>
          <cell r="AU415">
            <v>45</v>
          </cell>
          <cell r="AV415">
            <v>46</v>
          </cell>
          <cell r="AW415">
            <v>47</v>
          </cell>
          <cell r="AX415">
            <v>48</v>
          </cell>
          <cell r="AY415">
            <v>49</v>
          </cell>
          <cell r="AZ415">
            <v>50</v>
          </cell>
          <cell r="BA415">
            <v>51</v>
          </cell>
          <cell r="BB415">
            <v>52</v>
          </cell>
          <cell r="BC415">
            <v>53</v>
          </cell>
          <cell r="BD415">
            <v>54</v>
          </cell>
          <cell r="BE415">
            <v>55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203676.94999999995</v>
          </cell>
          <cell r="E417">
            <v>25120.059999999998</v>
          </cell>
          <cell r="F417">
            <v>46416.24</v>
          </cell>
          <cell r="G417">
            <v>14860.25</v>
          </cell>
          <cell r="H417">
            <v>117280.39999999998</v>
          </cell>
          <cell r="I417">
            <v>260095.60000000003</v>
          </cell>
          <cell r="J417">
            <v>89937.799999999988</v>
          </cell>
          <cell r="K417">
            <v>52782.400000000009</v>
          </cell>
          <cell r="L417">
            <v>28198.600000000002</v>
          </cell>
          <cell r="M417">
            <v>89176.8</v>
          </cell>
          <cell r="N417">
            <v>260095.60000000003</v>
          </cell>
          <cell r="O417">
            <v>89937.799999999988</v>
          </cell>
          <cell r="P417">
            <v>52782.400000000009</v>
          </cell>
          <cell r="Q417">
            <v>28198.600000000002</v>
          </cell>
          <cell r="R417">
            <v>89176.8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0</v>
          </cell>
          <cell r="AE417">
            <v>13725.6</v>
          </cell>
          <cell r="AF417">
            <v>2194.5</v>
          </cell>
          <cell r="AG417">
            <v>15038.099999999999</v>
          </cell>
          <cell r="AH417">
            <v>0</v>
          </cell>
          <cell r="AI417">
            <v>97751.400000000009</v>
          </cell>
          <cell r="AJ417">
            <v>34129.949999999975</v>
          </cell>
          <cell r="AK417">
            <v>39456.559999999983</v>
          </cell>
          <cell r="AL417">
            <v>21559.299999999985</v>
          </cell>
          <cell r="AM417">
            <v>21064.449999999983</v>
          </cell>
          <cell r="AN417">
            <v>34129.949999999975</v>
          </cell>
          <cell r="AP417">
            <v>1846356.3599999999</v>
          </cell>
          <cell r="AQ417">
            <v>558730.52</v>
          </cell>
          <cell r="AR417">
            <v>0</v>
          </cell>
          <cell r="AS417">
            <v>1321755.7899999998</v>
          </cell>
          <cell r="AT417">
            <v>1761251.5</v>
          </cell>
          <cell r="AU417">
            <v>387551.28</v>
          </cell>
          <cell r="AV417">
            <v>0</v>
          </cell>
          <cell r="AW417">
            <v>2695456.01</v>
          </cell>
          <cell r="AX417">
            <v>1197125.02</v>
          </cell>
          <cell r="AY417">
            <v>421851.1</v>
          </cell>
          <cell r="AZ417">
            <v>0</v>
          </cell>
          <cell r="BA417">
            <v>3470729.9299999997</v>
          </cell>
          <cell r="BB417">
            <v>149724.80800000002</v>
          </cell>
          <cell r="BC417">
            <v>0</v>
          </cell>
          <cell r="BD417">
            <v>0</v>
          </cell>
          <cell r="BE417">
            <v>3620454.7379999999</v>
          </cell>
        </row>
        <row r="418">
          <cell r="B418" t="str">
            <v>12.1.1</v>
          </cell>
          <cell r="C418" t="str">
            <v>Материалы</v>
          </cell>
          <cell r="D418">
            <v>8956.89</v>
          </cell>
          <cell r="E418">
            <v>2045.6</v>
          </cell>
          <cell r="F418">
            <v>1227.92</v>
          </cell>
          <cell r="G418">
            <v>5683.369999999999</v>
          </cell>
          <cell r="H418">
            <v>0</v>
          </cell>
          <cell r="I418">
            <v>8004.1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4032.8</v>
          </cell>
          <cell r="N418">
            <v>8004.1</v>
          </cell>
          <cell r="O418">
            <v>2873.9</v>
          </cell>
          <cell r="P418">
            <v>1097.4000000000001</v>
          </cell>
          <cell r="R418">
            <v>4032.8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1781.0899999999983</v>
          </cell>
          <cell r="AK418">
            <v>-4.5474735088646412E-13</v>
          </cell>
          <cell r="AL418">
            <v>130.51999999999953</v>
          </cell>
          <cell r="AM418">
            <v>5813.8899999999985</v>
          </cell>
          <cell r="AN418">
            <v>1781.0899999999983</v>
          </cell>
          <cell r="AP418">
            <v>46020</v>
          </cell>
          <cell r="AQ418">
            <v>189392.8</v>
          </cell>
          <cell r="AS418">
            <v>-141591.71</v>
          </cell>
          <cell r="AT418">
            <v>0</v>
          </cell>
          <cell r="AU418">
            <v>1246.0800000000163</v>
          </cell>
          <cell r="AW418">
            <v>-142837.79</v>
          </cell>
          <cell r="AX418">
            <v>0</v>
          </cell>
          <cell r="BA418">
            <v>-142837.79</v>
          </cell>
          <cell r="BB418">
            <v>-5.9117155615240335E-12</v>
          </cell>
          <cell r="BE418">
            <v>-142837.79</v>
          </cell>
        </row>
        <row r="419">
          <cell r="B419" t="str">
            <v>12.1.2</v>
          </cell>
          <cell r="C419" t="str">
            <v>ФОТ</v>
          </cell>
          <cell r="D419">
            <v>7919.2999999999993</v>
          </cell>
          <cell r="E419">
            <v>1681</v>
          </cell>
          <cell r="F419">
            <v>2624</v>
          </cell>
          <cell r="G419">
            <v>1782.9</v>
          </cell>
          <cell r="H419">
            <v>1831.4</v>
          </cell>
          <cell r="I419">
            <v>7544</v>
          </cell>
          <cell r="J419">
            <v>1283.9000000000001</v>
          </cell>
          <cell r="K419">
            <v>1201.5999999999999</v>
          </cell>
          <cell r="L419">
            <v>3304.2</v>
          </cell>
          <cell r="M419">
            <v>1754.3</v>
          </cell>
          <cell r="N419">
            <v>7544</v>
          </cell>
          <cell r="O419">
            <v>1283.9000000000001</v>
          </cell>
          <cell r="P419">
            <v>1201.5999999999999</v>
          </cell>
          <cell r="Q419">
            <v>3304.2</v>
          </cell>
          <cell r="R419">
            <v>1754.3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692.40000000000032</v>
          </cell>
          <cell r="AK419">
            <v>714.19999999999982</v>
          </cell>
          <cell r="AL419">
            <v>2136.6</v>
          </cell>
          <cell r="AM419">
            <v>615.30000000000018</v>
          </cell>
          <cell r="AN419">
            <v>692.40000000000032</v>
          </cell>
          <cell r="AP419">
            <v>7615</v>
          </cell>
          <cell r="AQ419">
            <v>1348</v>
          </cell>
          <cell r="AS419">
            <v>6959.4</v>
          </cell>
          <cell r="AT419">
            <v>8179</v>
          </cell>
          <cell r="AU419">
            <v>1435</v>
          </cell>
          <cell r="AW419">
            <v>13703.4</v>
          </cell>
          <cell r="AX419">
            <v>8751</v>
          </cell>
          <cell r="BA419">
            <v>22454.400000000001</v>
          </cell>
          <cell r="BB419">
            <v>0</v>
          </cell>
          <cell r="BE419">
            <v>22454.400000000001</v>
          </cell>
        </row>
        <row r="420">
          <cell r="B420" t="str">
            <v>12.1.3</v>
          </cell>
          <cell r="C420" t="str">
            <v>ЕСН</v>
          </cell>
          <cell r="D420">
            <v>1658.6999999999998</v>
          </cell>
          <cell r="E420">
            <v>405</v>
          </cell>
          <cell r="F420">
            <v>365</v>
          </cell>
          <cell r="G420">
            <v>407.1</v>
          </cell>
          <cell r="H420">
            <v>481.6</v>
          </cell>
          <cell r="I420">
            <v>1630.8</v>
          </cell>
          <cell r="J420">
            <v>599.5</v>
          </cell>
          <cell r="K420">
            <v>310.8</v>
          </cell>
          <cell r="L420">
            <v>299.5</v>
          </cell>
          <cell r="M420">
            <v>421</v>
          </cell>
          <cell r="N420">
            <v>1630.8</v>
          </cell>
          <cell r="O420">
            <v>599.5</v>
          </cell>
          <cell r="P420">
            <v>310.8</v>
          </cell>
          <cell r="Q420">
            <v>299.5</v>
          </cell>
          <cell r="R420">
            <v>421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370.9</v>
          </cell>
          <cell r="AK420">
            <v>148.5</v>
          </cell>
          <cell r="AL420">
            <v>202.7</v>
          </cell>
          <cell r="AM420">
            <v>310.29999999999995</v>
          </cell>
          <cell r="AN420">
            <v>370.9</v>
          </cell>
          <cell r="AP420">
            <v>2010</v>
          </cell>
          <cell r="AQ420">
            <v>356</v>
          </cell>
          <cell r="AS420">
            <v>2024.9</v>
          </cell>
          <cell r="AT420">
            <v>2159</v>
          </cell>
          <cell r="AU420">
            <v>379</v>
          </cell>
          <cell r="AW420">
            <v>3804.8999999999996</v>
          </cell>
          <cell r="AX420">
            <v>2310</v>
          </cell>
          <cell r="BA420">
            <v>6114.9</v>
          </cell>
          <cell r="BB420">
            <v>0</v>
          </cell>
          <cell r="BE420">
            <v>6114.9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99253.62</v>
          </cell>
          <cell r="E421">
            <v>20806.759999999998</v>
          </cell>
          <cell r="F421">
            <v>40134.619999999995</v>
          </cell>
          <cell r="G421">
            <v>128.62</v>
          </cell>
          <cell r="H421">
            <v>38183.619999999995</v>
          </cell>
          <cell r="I421">
            <v>162508.80000000002</v>
          </cell>
          <cell r="J421">
            <v>78841.600000000006</v>
          </cell>
          <cell r="K421">
            <v>40080.800000000003</v>
          </cell>
          <cell r="L421">
            <v>23218.2</v>
          </cell>
          <cell r="M421">
            <v>20368.2</v>
          </cell>
          <cell r="N421">
            <v>162508.80000000002</v>
          </cell>
          <cell r="O421">
            <v>78841.600000000006</v>
          </cell>
          <cell r="P421">
            <v>40080.800000000003</v>
          </cell>
          <cell r="Q421">
            <v>23218.2</v>
          </cell>
          <cell r="R421">
            <v>20368.2</v>
          </cell>
          <cell r="S421">
            <v>0</v>
          </cell>
          <cell r="X421">
            <v>0</v>
          </cell>
          <cell r="AC421">
            <v>6513.8</v>
          </cell>
          <cell r="AD421">
            <v>0</v>
          </cell>
          <cell r="AE421">
            <v>13725.6</v>
          </cell>
          <cell r="AF421">
            <v>1865.9</v>
          </cell>
          <cell r="AG421">
            <v>14307.8</v>
          </cell>
          <cell r="AI421">
            <v>78777.8</v>
          </cell>
          <cell r="AJ421">
            <v>9008.8199999999852</v>
          </cell>
          <cell r="AK421">
            <v>27954.759999999991</v>
          </cell>
          <cell r="AL421">
            <v>16148.879999999988</v>
          </cell>
          <cell r="AM421">
            <v>5501.199999999988</v>
          </cell>
          <cell r="AN421">
            <v>9008.8199999999852</v>
          </cell>
          <cell r="AP421">
            <v>1744691.3599999999</v>
          </cell>
          <cell r="AQ421">
            <v>154925.74</v>
          </cell>
          <cell r="AS421">
            <v>1598774.44</v>
          </cell>
          <cell r="AT421">
            <v>1694273.5</v>
          </cell>
          <cell r="AU421">
            <v>163017</v>
          </cell>
          <cell r="AW421">
            <v>3130030.94</v>
          </cell>
          <cell r="AX421">
            <v>1117624.02</v>
          </cell>
          <cell r="AY421">
            <v>197241.8</v>
          </cell>
          <cell r="BA421">
            <v>4050413.16</v>
          </cell>
          <cell r="BB421">
            <v>0</v>
          </cell>
          <cell r="BE421">
            <v>4050413.16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85888.439999999988</v>
          </cell>
          <cell r="E422">
            <v>181.67999999999995</v>
          </cell>
          <cell r="F422">
            <v>2064.7199999999998</v>
          </cell>
          <cell r="G422">
            <v>6858.26</v>
          </cell>
          <cell r="H422">
            <v>76783.779999999984</v>
          </cell>
          <cell r="I422">
            <v>80407.899999999994</v>
          </cell>
          <cell r="J422">
            <v>6338.9</v>
          </cell>
          <cell r="K422">
            <v>10091.800000000001</v>
          </cell>
          <cell r="L422">
            <v>1376.7</v>
          </cell>
          <cell r="M422">
            <v>62600.5</v>
          </cell>
          <cell r="N422">
            <v>80407.899999999994</v>
          </cell>
          <cell r="O422">
            <v>6338.9</v>
          </cell>
          <cell r="P422">
            <v>10091.800000000001</v>
          </cell>
          <cell r="Q422">
            <v>1376.7</v>
          </cell>
          <cell r="R422">
            <v>62600.5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0</v>
          </cell>
          <cell r="AE422">
            <v>0</v>
          </cell>
          <cell r="AF422">
            <v>328.6</v>
          </cell>
          <cell r="AG422">
            <v>730.3</v>
          </cell>
          <cell r="AH422">
            <v>0</v>
          </cell>
          <cell r="AI422">
            <v>17485.199999999997</v>
          </cell>
          <cell r="AJ422">
            <v>22276.739999999991</v>
          </cell>
          <cell r="AK422">
            <v>10639.079999999998</v>
          </cell>
          <cell r="AL422">
            <v>2940.5999999999985</v>
          </cell>
          <cell r="AM422">
            <v>8823.7599999999984</v>
          </cell>
          <cell r="AN422">
            <v>22276.739999999991</v>
          </cell>
          <cell r="AP422">
            <v>46020</v>
          </cell>
          <cell r="AQ422">
            <v>200907.98</v>
          </cell>
          <cell r="AR422">
            <v>0</v>
          </cell>
          <cell r="AS422">
            <v>-132611.24000000002</v>
          </cell>
          <cell r="AT422">
            <v>56640</v>
          </cell>
          <cell r="AU422">
            <v>221474.19999999998</v>
          </cell>
          <cell r="AV422">
            <v>0</v>
          </cell>
          <cell r="AW422">
            <v>-297445.44</v>
          </cell>
          <cell r="AX422">
            <v>68440</v>
          </cell>
          <cell r="AY422">
            <v>224609.3</v>
          </cell>
          <cell r="AZ422">
            <v>0</v>
          </cell>
          <cell r="BA422">
            <v>-453614.74</v>
          </cell>
          <cell r="BB422">
            <v>149724.80800000002</v>
          </cell>
          <cell r="BC422">
            <v>0</v>
          </cell>
          <cell r="BD422">
            <v>0</v>
          </cell>
          <cell r="BE422">
            <v>-303889.93199999997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68638.179999999993</v>
          </cell>
          <cell r="E423">
            <v>0</v>
          </cell>
          <cell r="F423">
            <v>471.94000000000005</v>
          </cell>
          <cell r="G423">
            <v>0</v>
          </cell>
          <cell r="H423">
            <v>68166.239999999991</v>
          </cell>
          <cell r="I423">
            <v>63868.7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58365.4</v>
          </cell>
          <cell r="N423">
            <v>63868.7</v>
          </cell>
          <cell r="O423">
            <v>4268.2</v>
          </cell>
          <cell r="P423">
            <v>1235.0999999999999</v>
          </cell>
          <cell r="R423">
            <v>58365.4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12724.579999999994</v>
          </cell>
          <cell r="AK423">
            <v>3686.8999999999996</v>
          </cell>
          <cell r="AL423">
            <v>2923.7400000000002</v>
          </cell>
          <cell r="AM423">
            <v>2923.7400000000002</v>
          </cell>
          <cell r="AN423">
            <v>12724.579999999994</v>
          </cell>
          <cell r="AP423">
            <v>0</v>
          </cell>
          <cell r="AQ423">
            <v>186747.98</v>
          </cell>
          <cell r="AS423">
            <v>-174023.40000000002</v>
          </cell>
          <cell r="AT423">
            <v>0</v>
          </cell>
          <cell r="AU423">
            <v>205361.3</v>
          </cell>
          <cell r="AW423">
            <v>-379384.7</v>
          </cell>
          <cell r="AX423">
            <v>0</v>
          </cell>
          <cell r="AY423">
            <v>207180.79999999999</v>
          </cell>
          <cell r="BA423">
            <v>-586565.5</v>
          </cell>
          <cell r="BB423">
            <v>76151.808000000005</v>
          </cell>
          <cell r="BE423">
            <v>-510413.69199999998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17250.159999999996</v>
          </cell>
          <cell r="E424">
            <v>181.67999999999995</v>
          </cell>
          <cell r="F424">
            <v>1592.7799999999997</v>
          </cell>
          <cell r="G424">
            <v>6858.16</v>
          </cell>
          <cell r="H424">
            <v>8617.5399999999991</v>
          </cell>
          <cell r="I424">
            <v>16539.200000000004</v>
          </cell>
          <cell r="J424">
            <v>2070.6999999999998</v>
          </cell>
          <cell r="K424">
            <v>8856.7000000000007</v>
          </cell>
          <cell r="L424">
            <v>1376.7</v>
          </cell>
          <cell r="M424">
            <v>4235.1000000000004</v>
          </cell>
          <cell r="N424">
            <v>16539.200000000004</v>
          </cell>
          <cell r="O424">
            <v>2070.6999999999998</v>
          </cell>
          <cell r="P424">
            <v>8856.7000000000007</v>
          </cell>
          <cell r="Q424">
            <v>1376.7</v>
          </cell>
          <cell r="R424">
            <v>4235.1000000000004</v>
          </cell>
          <cell r="S424">
            <v>0</v>
          </cell>
          <cell r="X424">
            <v>0</v>
          </cell>
          <cell r="AC424">
            <v>530.6</v>
          </cell>
          <cell r="AD424">
            <v>0</v>
          </cell>
          <cell r="AF424">
            <v>328.6</v>
          </cell>
          <cell r="AG424">
            <v>730.3</v>
          </cell>
          <cell r="AI424">
            <v>9371.7999999999993</v>
          </cell>
          <cell r="AJ424">
            <v>9552.159999999998</v>
          </cell>
          <cell r="AK424">
            <v>6952.1799999999994</v>
          </cell>
          <cell r="AL424">
            <v>16.859999999998422</v>
          </cell>
          <cell r="AM424">
            <v>5900.0199999999986</v>
          </cell>
          <cell r="AN424">
            <v>9552.159999999998</v>
          </cell>
          <cell r="AP424">
            <v>46020</v>
          </cell>
          <cell r="AQ424">
            <v>14160</v>
          </cell>
          <cell r="AS424">
            <v>41412.159999999996</v>
          </cell>
          <cell r="AT424">
            <v>56640</v>
          </cell>
          <cell r="AU424">
            <v>16112.9</v>
          </cell>
          <cell r="AW424">
            <v>81939.260000000009</v>
          </cell>
          <cell r="AX424">
            <v>68440</v>
          </cell>
          <cell r="AY424">
            <v>17428.5</v>
          </cell>
          <cell r="BA424">
            <v>132950.76</v>
          </cell>
          <cell r="BB424">
            <v>73573</v>
          </cell>
          <cell r="BE424">
            <v>206523.76</v>
          </cell>
        </row>
        <row r="425">
          <cell r="B425" t="str">
            <v>12.1.6</v>
          </cell>
          <cell r="C425" t="str">
            <v>Прочее</v>
          </cell>
          <cell r="D425">
            <v>-2.8421709430404007E-14</v>
          </cell>
          <cell r="E425">
            <v>1.999999999998181E-2</v>
          </cell>
          <cell r="F425">
            <v>-2.0000000000010232E-2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-2.8421709430404007E-14</v>
          </cell>
          <cell r="AK425">
            <v>1.999999999998181E-2</v>
          </cell>
          <cell r="AL425">
            <v>-2.8421709430404007E-14</v>
          </cell>
          <cell r="AM425">
            <v>-2.8421709430404007E-14</v>
          </cell>
          <cell r="AN425">
            <v>-2.8421709430404007E-14</v>
          </cell>
          <cell r="AP425">
            <v>0</v>
          </cell>
          <cell r="AQ425">
            <v>11800</v>
          </cell>
          <cell r="AS425">
            <v>-11800</v>
          </cell>
          <cell r="AT425">
            <v>0</v>
          </cell>
          <cell r="AU425">
            <v>0</v>
          </cell>
          <cell r="AW425">
            <v>-11800</v>
          </cell>
          <cell r="AX425">
            <v>0</v>
          </cell>
          <cell r="BA425">
            <v>-11800</v>
          </cell>
          <cell r="BB425">
            <v>0</v>
          </cell>
          <cell r="BE425">
            <v>-11800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S427">
            <v>0</v>
          </cell>
          <cell r="AT427">
            <v>0</v>
          </cell>
          <cell r="AW427">
            <v>0</v>
          </cell>
          <cell r="AX427">
            <v>0</v>
          </cell>
          <cell r="BA427">
            <v>0</v>
          </cell>
          <cell r="BB427">
            <v>0</v>
          </cell>
          <cell r="BE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S428">
            <v>0</v>
          </cell>
          <cell r="AT428">
            <v>0</v>
          </cell>
          <cell r="AW428">
            <v>0</v>
          </cell>
          <cell r="AX428">
            <v>0</v>
          </cell>
          <cell r="BA428">
            <v>0</v>
          </cell>
          <cell r="BB428">
            <v>0</v>
          </cell>
          <cell r="BE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S429">
            <v>0</v>
          </cell>
          <cell r="AT429">
            <v>0</v>
          </cell>
          <cell r="AW429">
            <v>0</v>
          </cell>
          <cell r="AX429">
            <v>0</v>
          </cell>
          <cell r="BA429">
            <v>0</v>
          </cell>
          <cell r="BB429">
            <v>0</v>
          </cell>
          <cell r="BE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S430">
            <v>0</v>
          </cell>
          <cell r="AT430">
            <v>0</v>
          </cell>
          <cell r="AW430">
            <v>0</v>
          </cell>
          <cell r="AX430">
            <v>0</v>
          </cell>
          <cell r="BA430">
            <v>0</v>
          </cell>
          <cell r="BB430">
            <v>0</v>
          </cell>
          <cell r="BE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S431">
            <v>0</v>
          </cell>
          <cell r="AT431">
            <v>0</v>
          </cell>
          <cell r="AW431">
            <v>0</v>
          </cell>
          <cell r="AX431">
            <v>0</v>
          </cell>
          <cell r="BA431">
            <v>0</v>
          </cell>
          <cell r="BB431">
            <v>0</v>
          </cell>
          <cell r="BE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S432">
            <v>0</v>
          </cell>
          <cell r="AW432">
            <v>0</v>
          </cell>
          <cell r="BA432">
            <v>0</v>
          </cell>
          <cell r="BE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S433">
            <v>0</v>
          </cell>
          <cell r="AT433">
            <v>0</v>
          </cell>
          <cell r="AW433">
            <v>0</v>
          </cell>
          <cell r="AX433">
            <v>0</v>
          </cell>
          <cell r="BA433">
            <v>0</v>
          </cell>
          <cell r="BB433">
            <v>0</v>
          </cell>
          <cell r="BE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S434">
            <v>0</v>
          </cell>
          <cell r="AT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E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S436">
            <v>0</v>
          </cell>
          <cell r="AW436">
            <v>0</v>
          </cell>
          <cell r="BA436">
            <v>0</v>
          </cell>
          <cell r="BE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203676.94999999995</v>
          </cell>
          <cell r="E437">
            <v>25120.059999999998</v>
          </cell>
          <cell r="F437">
            <v>46416.24</v>
          </cell>
          <cell r="G437">
            <v>14860.25</v>
          </cell>
          <cell r="H437">
            <v>117280.39999999998</v>
          </cell>
          <cell r="I437">
            <v>260095.60000000003</v>
          </cell>
          <cell r="J437">
            <v>89937.799999999988</v>
          </cell>
          <cell r="K437">
            <v>52782.400000000009</v>
          </cell>
          <cell r="L437">
            <v>28198.600000000002</v>
          </cell>
          <cell r="M437">
            <v>89176.8</v>
          </cell>
          <cell r="N437">
            <v>260095.60000000003</v>
          </cell>
          <cell r="O437">
            <v>89937.799999999988</v>
          </cell>
          <cell r="P437">
            <v>52782.400000000009</v>
          </cell>
          <cell r="Q437">
            <v>28198.600000000002</v>
          </cell>
          <cell r="R437">
            <v>89176.8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0</v>
          </cell>
          <cell r="AE437">
            <v>13725.6</v>
          </cell>
          <cell r="AF437">
            <v>2194.5</v>
          </cell>
          <cell r="AG437">
            <v>15038.099999999999</v>
          </cell>
          <cell r="AH437">
            <v>0</v>
          </cell>
          <cell r="AI437">
            <v>97751.400000000009</v>
          </cell>
          <cell r="AJ437">
            <v>34129.949999999975</v>
          </cell>
          <cell r="AK437">
            <v>39456.559999999983</v>
          </cell>
          <cell r="AL437">
            <v>21559.299999999985</v>
          </cell>
          <cell r="AM437">
            <v>21064.449999999983</v>
          </cell>
          <cell r="AN437">
            <v>34129.949999999975</v>
          </cell>
          <cell r="AP437">
            <v>1846356.3599999999</v>
          </cell>
          <cell r="AQ437">
            <v>558730.52</v>
          </cell>
          <cell r="AR437">
            <v>0</v>
          </cell>
          <cell r="AS437">
            <v>1321755.7899999998</v>
          </cell>
          <cell r="AT437">
            <v>1761251.5</v>
          </cell>
          <cell r="AU437">
            <v>387551.28</v>
          </cell>
          <cell r="AV437">
            <v>0</v>
          </cell>
          <cell r="AW437">
            <v>2695456.01</v>
          </cell>
          <cell r="AX437">
            <v>1197125.02</v>
          </cell>
          <cell r="AY437">
            <v>421851.1</v>
          </cell>
          <cell r="AZ437">
            <v>0</v>
          </cell>
          <cell r="BA437">
            <v>3470729.9299999997</v>
          </cell>
          <cell r="BB437">
            <v>149724.80800000002</v>
          </cell>
          <cell r="BC437">
            <v>0</v>
          </cell>
          <cell r="BD437">
            <v>0</v>
          </cell>
          <cell r="BE437">
            <v>3620454.7379999999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203676.94999999995</v>
          </cell>
          <cell r="E439">
            <v>25120.059999999998</v>
          </cell>
          <cell r="F439">
            <v>46416.24</v>
          </cell>
          <cell r="G439">
            <v>14860.25</v>
          </cell>
          <cell r="H439">
            <v>117280.39999999998</v>
          </cell>
          <cell r="I439">
            <v>260095.60000000003</v>
          </cell>
          <cell r="J439">
            <v>89937.799999999988</v>
          </cell>
          <cell r="K439">
            <v>52782.400000000009</v>
          </cell>
          <cell r="L439">
            <v>28198.600000000002</v>
          </cell>
          <cell r="M439">
            <v>89176.8</v>
          </cell>
          <cell r="N439">
            <v>260095.60000000003</v>
          </cell>
          <cell r="O439">
            <v>89937.799999999988</v>
          </cell>
          <cell r="P439">
            <v>52782.400000000009</v>
          </cell>
          <cell r="Q439">
            <v>28198.600000000002</v>
          </cell>
          <cell r="R439">
            <v>89176.8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0</v>
          </cell>
          <cell r="AE439">
            <v>13725.6</v>
          </cell>
          <cell r="AF439">
            <v>2194.5</v>
          </cell>
          <cell r="AG439">
            <v>15038.099999999999</v>
          </cell>
          <cell r="AH439">
            <v>0</v>
          </cell>
          <cell r="AI439">
            <v>97751.400000000009</v>
          </cell>
          <cell r="AJ439">
            <v>34129.949999999975</v>
          </cell>
          <cell r="AK439">
            <v>39456.559999999983</v>
          </cell>
          <cell r="AL439">
            <v>21559.299999999985</v>
          </cell>
          <cell r="AM439">
            <v>21064.449999999983</v>
          </cell>
          <cell r="AN439">
            <v>34129.949999999975</v>
          </cell>
          <cell r="AP439">
            <v>1846356.3599999999</v>
          </cell>
          <cell r="AQ439">
            <v>558730.52</v>
          </cell>
          <cell r="AR439">
            <v>0</v>
          </cell>
          <cell r="AS439">
            <v>1321755.7899999998</v>
          </cell>
          <cell r="AT439">
            <v>1761251.5</v>
          </cell>
          <cell r="AU439">
            <v>387551.28</v>
          </cell>
          <cell r="AV439">
            <v>0</v>
          </cell>
          <cell r="AW439">
            <v>2695456.01</v>
          </cell>
          <cell r="AX439">
            <v>1197125.02</v>
          </cell>
          <cell r="AY439">
            <v>421851.1</v>
          </cell>
          <cell r="AZ439">
            <v>0</v>
          </cell>
          <cell r="BA439">
            <v>3470729.9299999997</v>
          </cell>
          <cell r="BB439">
            <v>149724.80800000002</v>
          </cell>
          <cell r="BC439">
            <v>0</v>
          </cell>
          <cell r="BD439">
            <v>0</v>
          </cell>
          <cell r="BE439">
            <v>3620454.7379999999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  <cell r="AP441" t="str">
            <v>Возникновение обязательств или прочих оснований для финансирования по начислению</v>
          </cell>
          <cell r="AQ441" t="str">
            <v>Общий объем финансирования</v>
          </cell>
          <cell r="AR441" t="str">
            <v>Сальдо на начало года</v>
          </cell>
          <cell r="AT441" t="str">
            <v>Возникновение обязательств или прочих оснований для финансирования по начислению</v>
          </cell>
          <cell r="AU441" t="str">
            <v>Общий объем финансирования</v>
          </cell>
          <cell r="AV441" t="str">
            <v>Сальдо на начало года</v>
          </cell>
          <cell r="AX441" t="str">
            <v>Возникновение обязательств или прочих оснований для финансирования по начислению</v>
          </cell>
          <cell r="AY441" t="str">
            <v>Общий объем финансирования</v>
          </cell>
          <cell r="AZ441" t="str">
            <v>Сальдо на начало года</v>
          </cell>
          <cell r="BB441" t="str">
            <v>Возникновение обязательств или прочих оснований для финансирования по начислению</v>
          </cell>
          <cell r="BC441" t="str">
            <v>Общий объем финансирования</v>
          </cell>
          <cell r="BD441" t="str">
            <v>Сальдо на начало года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  <cell r="AP442" t="str">
            <v>Итого за год</v>
          </cell>
          <cell r="AQ442" t="str">
            <v>Итого за год</v>
          </cell>
          <cell r="AR442" t="str">
            <v>Активное (авансы выданные, ДЗ)</v>
          </cell>
          <cell r="AS442" t="str">
            <v>Пассивное (кредиторская задолжен.)</v>
          </cell>
          <cell r="AT442" t="str">
            <v>Итого за год</v>
          </cell>
          <cell r="AU442" t="str">
            <v>Итого за год</v>
          </cell>
          <cell r="AV442" t="str">
            <v>Активное (авансы выданные, ДЗ)</v>
          </cell>
          <cell r="AW442" t="str">
            <v>Пассивное (кредиторская задолжен.)</v>
          </cell>
          <cell r="AX442" t="str">
            <v>Итого за год</v>
          </cell>
          <cell r="AY442" t="str">
            <v>Итого за год</v>
          </cell>
          <cell r="AZ442" t="str">
            <v>Активное (авансы выданные, ДЗ)</v>
          </cell>
          <cell r="BA442" t="str">
            <v>Пассивное (кредиторская задолжен.)</v>
          </cell>
          <cell r="BB442" t="str">
            <v>Итого за год</v>
          </cell>
          <cell r="BC442" t="str">
            <v>Итого за год</v>
          </cell>
          <cell r="BD442" t="str">
            <v>Активное (авансы выданные, ДЗ)</v>
          </cell>
          <cell r="BE442" t="str">
            <v>Пассивное (кредиторская задолжен.)</v>
          </cell>
        </row>
        <row r="443">
          <cell r="E443" t="str">
            <v>I</v>
          </cell>
          <cell r="F443" t="str">
            <v>II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  <cell r="AP444">
            <v>40</v>
          </cell>
          <cell r="AQ444">
            <v>41</v>
          </cell>
          <cell r="AR444">
            <v>42</v>
          </cell>
          <cell r="AS444">
            <v>43</v>
          </cell>
          <cell r="AT444">
            <v>44</v>
          </cell>
          <cell r="AU444">
            <v>45</v>
          </cell>
          <cell r="AV444">
            <v>46</v>
          </cell>
          <cell r="AW444">
            <v>47</v>
          </cell>
          <cell r="AX444">
            <v>48</v>
          </cell>
          <cell r="AY444">
            <v>49</v>
          </cell>
          <cell r="AZ444">
            <v>50</v>
          </cell>
          <cell r="BA444">
            <v>51</v>
          </cell>
          <cell r="BB444">
            <v>52</v>
          </cell>
          <cell r="BC444">
            <v>53</v>
          </cell>
          <cell r="BD444">
            <v>54</v>
          </cell>
          <cell r="BE444">
            <v>55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1422444.45</v>
          </cell>
          <cell r="E446">
            <v>503457.5</v>
          </cell>
          <cell r="F446">
            <v>599279.69999999995</v>
          </cell>
          <cell r="G446">
            <v>202628.05</v>
          </cell>
          <cell r="H446">
            <v>117079.2</v>
          </cell>
          <cell r="I446">
            <v>1266816.1000000001</v>
          </cell>
          <cell r="J446">
            <v>492728.3</v>
          </cell>
          <cell r="K446">
            <v>491883.5</v>
          </cell>
          <cell r="L446">
            <v>165125.1</v>
          </cell>
          <cell r="M446">
            <v>117079.2</v>
          </cell>
          <cell r="N446">
            <v>1266816.1000000001</v>
          </cell>
          <cell r="O446">
            <v>492728.3</v>
          </cell>
          <cell r="P446">
            <v>491883.5</v>
          </cell>
          <cell r="Q446">
            <v>165125.1</v>
          </cell>
          <cell r="R446">
            <v>117079.2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764765.25</v>
          </cell>
          <cell r="AK446">
            <v>619866.10000000009</v>
          </cell>
          <cell r="AL446">
            <v>727262.3</v>
          </cell>
          <cell r="AM446">
            <v>764765.25000000012</v>
          </cell>
          <cell r="AN446">
            <v>764765.25</v>
          </cell>
          <cell r="AP446">
            <v>192500</v>
          </cell>
          <cell r="AQ446">
            <v>322883.40000000002</v>
          </cell>
          <cell r="AR446">
            <v>0</v>
          </cell>
          <cell r="AS446">
            <v>634381.85000000009</v>
          </cell>
          <cell r="AT446">
            <v>174710</v>
          </cell>
          <cell r="AU446">
            <v>260443.6</v>
          </cell>
          <cell r="AV446">
            <v>0</v>
          </cell>
          <cell r="AW446">
            <v>548648.25</v>
          </cell>
          <cell r="AX446">
            <v>0</v>
          </cell>
          <cell r="AY446">
            <v>0</v>
          </cell>
          <cell r="AZ446">
            <v>0</v>
          </cell>
          <cell r="BA446">
            <v>548648.25</v>
          </cell>
          <cell r="BB446">
            <v>0</v>
          </cell>
          <cell r="BC446">
            <v>0</v>
          </cell>
          <cell r="BD446">
            <v>0</v>
          </cell>
          <cell r="BE446">
            <v>548648.25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548662.25</v>
          </cell>
          <cell r="E447">
            <v>93283</v>
          </cell>
          <cell r="F447">
            <v>135672</v>
          </cell>
          <cell r="G447">
            <v>202628.05</v>
          </cell>
          <cell r="H447">
            <v>117079.2</v>
          </cell>
          <cell r="I447">
            <v>67200</v>
          </cell>
          <cell r="J447">
            <v>16800</v>
          </cell>
          <cell r="K447">
            <v>16800</v>
          </cell>
          <cell r="L447">
            <v>16800</v>
          </cell>
          <cell r="M447">
            <v>16800</v>
          </cell>
          <cell r="N447">
            <v>67200</v>
          </cell>
          <cell r="O447">
            <v>16800</v>
          </cell>
          <cell r="P447">
            <v>16800</v>
          </cell>
          <cell r="Q447">
            <v>16800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728165.25</v>
          </cell>
          <cell r="AK447">
            <v>323186</v>
          </cell>
          <cell r="AL447">
            <v>442058</v>
          </cell>
          <cell r="AM447">
            <v>627886.05000000005</v>
          </cell>
          <cell r="AN447">
            <v>728165.25</v>
          </cell>
          <cell r="AP447">
            <v>62500</v>
          </cell>
          <cell r="AQ447">
            <v>197883.4</v>
          </cell>
          <cell r="AR447">
            <v>0</v>
          </cell>
          <cell r="AS447">
            <v>592781.85</v>
          </cell>
          <cell r="AT447">
            <v>44710</v>
          </cell>
          <cell r="AU447">
            <v>150443.6</v>
          </cell>
          <cell r="AV447">
            <v>0</v>
          </cell>
          <cell r="AW447">
            <v>487048.25</v>
          </cell>
          <cell r="AX447">
            <v>0</v>
          </cell>
          <cell r="AY447">
            <v>0</v>
          </cell>
          <cell r="AZ447">
            <v>0</v>
          </cell>
          <cell r="BA447">
            <v>487048.25</v>
          </cell>
          <cell r="BB447">
            <v>0</v>
          </cell>
          <cell r="BC447">
            <v>0</v>
          </cell>
          <cell r="BD447">
            <v>0</v>
          </cell>
          <cell r="BE447">
            <v>487048.25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548662.25</v>
          </cell>
          <cell r="E448">
            <v>93283</v>
          </cell>
          <cell r="F448">
            <v>135672</v>
          </cell>
          <cell r="G448">
            <v>202628.05</v>
          </cell>
          <cell r="H448">
            <v>117079.2</v>
          </cell>
          <cell r="I448">
            <v>67200</v>
          </cell>
          <cell r="J448">
            <v>16800</v>
          </cell>
          <cell r="K448">
            <v>16800</v>
          </cell>
          <cell r="L448">
            <v>16800</v>
          </cell>
          <cell r="M448">
            <v>16800</v>
          </cell>
          <cell r="N448">
            <v>67200</v>
          </cell>
          <cell r="O448">
            <v>16800</v>
          </cell>
          <cell r="P448">
            <v>16800</v>
          </cell>
          <cell r="Q448">
            <v>16800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728165.25</v>
          </cell>
          <cell r="AK448">
            <v>323186</v>
          </cell>
          <cell r="AL448">
            <v>442058</v>
          </cell>
          <cell r="AM448">
            <v>627886.05000000005</v>
          </cell>
          <cell r="AN448">
            <v>728165.25</v>
          </cell>
          <cell r="AP448">
            <v>62500</v>
          </cell>
          <cell r="AQ448">
            <v>197883.4</v>
          </cell>
          <cell r="AR448">
            <v>0</v>
          </cell>
          <cell r="AS448">
            <v>592781.85</v>
          </cell>
          <cell r="AT448">
            <v>44710</v>
          </cell>
          <cell r="AU448">
            <v>150443.6</v>
          </cell>
          <cell r="AV448">
            <v>0</v>
          </cell>
          <cell r="AW448">
            <v>487048.25</v>
          </cell>
          <cell r="AX448">
            <v>0</v>
          </cell>
          <cell r="AY448">
            <v>0</v>
          </cell>
          <cell r="AZ448">
            <v>0</v>
          </cell>
          <cell r="BA448">
            <v>487048.25</v>
          </cell>
          <cell r="BB448">
            <v>0</v>
          </cell>
          <cell r="BC448">
            <v>0</v>
          </cell>
          <cell r="BD448">
            <v>0</v>
          </cell>
          <cell r="BE448">
            <v>487048.25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S449">
            <v>0</v>
          </cell>
          <cell r="AW449">
            <v>0</v>
          </cell>
          <cell r="BA449">
            <v>0</v>
          </cell>
          <cell r="BE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S450">
            <v>0</v>
          </cell>
          <cell r="AW450">
            <v>0</v>
          </cell>
          <cell r="BA450">
            <v>0</v>
          </cell>
          <cell r="BE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S451">
            <v>0</v>
          </cell>
          <cell r="AW451">
            <v>0</v>
          </cell>
          <cell r="BA451">
            <v>0</v>
          </cell>
          <cell r="BE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548662.25</v>
          </cell>
          <cell r="E452">
            <v>93283</v>
          </cell>
          <cell r="F452">
            <v>135672</v>
          </cell>
          <cell r="G452">
            <v>202628.05</v>
          </cell>
          <cell r="H452">
            <v>117079.2</v>
          </cell>
          <cell r="I452">
            <v>67200</v>
          </cell>
          <cell r="J452">
            <v>16800</v>
          </cell>
          <cell r="K452">
            <v>16800</v>
          </cell>
          <cell r="L452">
            <v>16800</v>
          </cell>
          <cell r="M452">
            <v>16800</v>
          </cell>
          <cell r="N452">
            <v>67200</v>
          </cell>
          <cell r="O452">
            <v>16800</v>
          </cell>
          <cell r="P452">
            <v>16800</v>
          </cell>
          <cell r="Q452">
            <v>16800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728165.25</v>
          </cell>
          <cell r="AK452">
            <v>323186</v>
          </cell>
          <cell r="AL452">
            <v>442058</v>
          </cell>
          <cell r="AM452">
            <v>627886.05000000005</v>
          </cell>
          <cell r="AN452">
            <v>728165.25</v>
          </cell>
          <cell r="AP452">
            <v>62500</v>
          </cell>
          <cell r="AQ452">
            <v>197883.4</v>
          </cell>
          <cell r="AS452">
            <v>592781.85</v>
          </cell>
          <cell r="AT452">
            <v>44710</v>
          </cell>
          <cell r="AU452">
            <v>150443.6</v>
          </cell>
          <cell r="AW452">
            <v>487048.25</v>
          </cell>
          <cell r="BA452">
            <v>487048.25</v>
          </cell>
          <cell r="BE452">
            <v>487048.25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S454">
            <v>0</v>
          </cell>
          <cell r="AW454">
            <v>0</v>
          </cell>
          <cell r="BA454">
            <v>0</v>
          </cell>
          <cell r="BE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S455">
            <v>0</v>
          </cell>
          <cell r="AW455">
            <v>0</v>
          </cell>
          <cell r="BA455">
            <v>0</v>
          </cell>
          <cell r="BE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S456">
            <v>0</v>
          </cell>
          <cell r="AW456">
            <v>0</v>
          </cell>
          <cell r="BA456">
            <v>0</v>
          </cell>
          <cell r="BE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873782.2</v>
          </cell>
          <cell r="E457">
            <v>410174.5</v>
          </cell>
          <cell r="F457">
            <v>463607.7</v>
          </cell>
          <cell r="G457">
            <v>0</v>
          </cell>
          <cell r="H457">
            <v>0</v>
          </cell>
          <cell r="I457">
            <v>1199616.1000000001</v>
          </cell>
          <cell r="J457">
            <v>475928.3</v>
          </cell>
          <cell r="K457">
            <v>475083.5</v>
          </cell>
          <cell r="L457">
            <v>148325.1</v>
          </cell>
          <cell r="M457">
            <v>100279.2</v>
          </cell>
          <cell r="N457">
            <v>1199616.1000000001</v>
          </cell>
          <cell r="O457">
            <v>475928.3</v>
          </cell>
          <cell r="P457">
            <v>475083.5</v>
          </cell>
          <cell r="Q457">
            <v>148325.1</v>
          </cell>
          <cell r="R457">
            <v>100279.2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36600.000000000044</v>
          </cell>
          <cell r="AK457">
            <v>296680.10000000003</v>
          </cell>
          <cell r="AL457">
            <v>285204.30000000005</v>
          </cell>
          <cell r="AM457">
            <v>136879.20000000004</v>
          </cell>
          <cell r="AN457">
            <v>36600.000000000044</v>
          </cell>
          <cell r="AP457">
            <v>130000</v>
          </cell>
          <cell r="AQ457">
            <v>125000</v>
          </cell>
          <cell r="AR457">
            <v>0</v>
          </cell>
          <cell r="AS457">
            <v>41600.000000000058</v>
          </cell>
          <cell r="AT457">
            <v>130000</v>
          </cell>
          <cell r="AU457">
            <v>110000</v>
          </cell>
          <cell r="AV457">
            <v>0</v>
          </cell>
          <cell r="AW457">
            <v>61600.000000000058</v>
          </cell>
          <cell r="AX457">
            <v>0</v>
          </cell>
          <cell r="AY457">
            <v>0</v>
          </cell>
          <cell r="AZ457">
            <v>0</v>
          </cell>
          <cell r="BA457">
            <v>61600.000000000058</v>
          </cell>
          <cell r="BB457">
            <v>0</v>
          </cell>
          <cell r="BC457">
            <v>0</v>
          </cell>
          <cell r="BD457">
            <v>0</v>
          </cell>
          <cell r="BE457">
            <v>61600.000000000058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873782.2</v>
          </cell>
          <cell r="E458">
            <v>410174.5</v>
          </cell>
          <cell r="F458">
            <v>463607.7</v>
          </cell>
          <cell r="G458">
            <v>0</v>
          </cell>
          <cell r="H458">
            <v>0</v>
          </cell>
          <cell r="I458">
            <v>1199616.1000000001</v>
          </cell>
          <cell r="J458">
            <v>475928.3</v>
          </cell>
          <cell r="K458">
            <v>475083.5</v>
          </cell>
          <cell r="L458">
            <v>148325.1</v>
          </cell>
          <cell r="M458">
            <v>100279.2</v>
          </cell>
          <cell r="N458">
            <v>1199616.1000000001</v>
          </cell>
          <cell r="O458">
            <v>475928.3</v>
          </cell>
          <cell r="P458">
            <v>475083.5</v>
          </cell>
          <cell r="Q458">
            <v>148325.1</v>
          </cell>
          <cell r="R458">
            <v>100279.2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36600.000000000044</v>
          </cell>
          <cell r="AK458">
            <v>296680.10000000003</v>
          </cell>
          <cell r="AL458">
            <v>285204.30000000005</v>
          </cell>
          <cell r="AM458">
            <v>136879.20000000004</v>
          </cell>
          <cell r="AN458">
            <v>36600.000000000044</v>
          </cell>
          <cell r="AP458">
            <v>130000</v>
          </cell>
          <cell r="AQ458">
            <v>125000</v>
          </cell>
          <cell r="AR458">
            <v>0</v>
          </cell>
          <cell r="AS458">
            <v>41600.000000000058</v>
          </cell>
          <cell r="AT458">
            <v>130000</v>
          </cell>
          <cell r="AU458">
            <v>110000</v>
          </cell>
          <cell r="AV458">
            <v>0</v>
          </cell>
          <cell r="AW458">
            <v>61600.000000000058</v>
          </cell>
          <cell r="AX458">
            <v>0</v>
          </cell>
          <cell r="AY458">
            <v>0</v>
          </cell>
          <cell r="AZ458">
            <v>0</v>
          </cell>
          <cell r="BA458">
            <v>61600.000000000058</v>
          </cell>
          <cell r="BB458">
            <v>0</v>
          </cell>
          <cell r="BC458">
            <v>0</v>
          </cell>
          <cell r="BD458">
            <v>0</v>
          </cell>
          <cell r="BE458">
            <v>61600.000000000058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S459">
            <v>0</v>
          </cell>
          <cell r="AW459">
            <v>0</v>
          </cell>
          <cell r="BA459">
            <v>0</v>
          </cell>
          <cell r="BE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S460">
            <v>0</v>
          </cell>
          <cell r="AW460">
            <v>0</v>
          </cell>
          <cell r="BA460">
            <v>0</v>
          </cell>
          <cell r="BE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873782.2</v>
          </cell>
          <cell r="E461">
            <v>410174.5</v>
          </cell>
          <cell r="F461">
            <v>463607.7</v>
          </cell>
          <cell r="H461">
            <v>0</v>
          </cell>
          <cell r="I461">
            <v>1199616.1000000001</v>
          </cell>
          <cell r="J461">
            <v>475928.3</v>
          </cell>
          <cell r="K461">
            <v>475083.5</v>
          </cell>
          <cell r="L461">
            <v>148325.1</v>
          </cell>
          <cell r="M461">
            <v>100279.2</v>
          </cell>
          <cell r="N461">
            <v>1199616.1000000001</v>
          </cell>
          <cell r="O461">
            <v>475928.3</v>
          </cell>
          <cell r="P461">
            <v>475083.5</v>
          </cell>
          <cell r="Q461">
            <v>148325.1</v>
          </cell>
          <cell r="R461">
            <v>100279.2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36600.000000000044</v>
          </cell>
          <cell r="AK461">
            <v>296680.10000000003</v>
          </cell>
          <cell r="AL461">
            <v>285204.30000000005</v>
          </cell>
          <cell r="AM461">
            <v>136879.20000000004</v>
          </cell>
          <cell r="AN461">
            <v>36600.000000000044</v>
          </cell>
          <cell r="AP461">
            <v>130000</v>
          </cell>
          <cell r="AQ461">
            <v>125000</v>
          </cell>
          <cell r="AS461">
            <v>41600.000000000058</v>
          </cell>
          <cell r="AT461">
            <v>130000</v>
          </cell>
          <cell r="AU461">
            <v>110000</v>
          </cell>
          <cell r="AW461">
            <v>61600.000000000058</v>
          </cell>
          <cell r="BA461">
            <v>61600.000000000058</v>
          </cell>
          <cell r="BE461">
            <v>61600.000000000058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S463">
            <v>0</v>
          </cell>
          <cell r="AW463">
            <v>0</v>
          </cell>
          <cell r="BA463">
            <v>0</v>
          </cell>
          <cell r="BE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S464">
            <v>0</v>
          </cell>
          <cell r="AW464">
            <v>0</v>
          </cell>
          <cell r="BA464">
            <v>0</v>
          </cell>
          <cell r="BE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S465">
            <v>0</v>
          </cell>
          <cell r="AW465">
            <v>0</v>
          </cell>
          <cell r="BA465">
            <v>0</v>
          </cell>
          <cell r="BE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S467">
            <v>0</v>
          </cell>
          <cell r="AT467">
            <v>0</v>
          </cell>
          <cell r="AW467">
            <v>0</v>
          </cell>
          <cell r="AX467">
            <v>0</v>
          </cell>
          <cell r="BA467">
            <v>0</v>
          </cell>
          <cell r="BB467">
            <v>0</v>
          </cell>
          <cell r="BE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S468">
            <v>0</v>
          </cell>
          <cell r="AT468">
            <v>0</v>
          </cell>
          <cell r="AW468">
            <v>0</v>
          </cell>
          <cell r="AX468">
            <v>0</v>
          </cell>
          <cell r="BA468">
            <v>0</v>
          </cell>
          <cell r="BB468">
            <v>0</v>
          </cell>
          <cell r="BE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S469">
            <v>0</v>
          </cell>
          <cell r="AT469">
            <v>0</v>
          </cell>
          <cell r="AW469">
            <v>0</v>
          </cell>
          <cell r="AX469">
            <v>0</v>
          </cell>
          <cell r="BA469">
            <v>0</v>
          </cell>
          <cell r="BB469">
            <v>0</v>
          </cell>
          <cell r="BE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S470">
            <v>0</v>
          </cell>
          <cell r="AT470">
            <v>0</v>
          </cell>
          <cell r="AW470">
            <v>0</v>
          </cell>
          <cell r="AX470">
            <v>0</v>
          </cell>
          <cell r="BA470">
            <v>0</v>
          </cell>
          <cell r="BB470">
            <v>0</v>
          </cell>
          <cell r="BE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S471">
            <v>0</v>
          </cell>
          <cell r="AT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E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S472">
            <v>0</v>
          </cell>
          <cell r="AW472">
            <v>0</v>
          </cell>
          <cell r="BA472">
            <v>0</v>
          </cell>
          <cell r="BE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384.2</v>
          </cell>
          <cell r="E473">
            <v>42.7</v>
          </cell>
          <cell r="F473">
            <v>205.8</v>
          </cell>
          <cell r="G473">
            <v>135</v>
          </cell>
          <cell r="H473">
            <v>0.7</v>
          </cell>
          <cell r="I473">
            <v>4668.3</v>
          </cell>
          <cell r="J473">
            <v>430.9</v>
          </cell>
          <cell r="K473">
            <v>3221.6</v>
          </cell>
          <cell r="L473">
            <v>1008.1</v>
          </cell>
          <cell r="M473">
            <v>7.7000000000000455</v>
          </cell>
          <cell r="N473">
            <v>4668.3</v>
          </cell>
          <cell r="O473">
            <v>430.9</v>
          </cell>
          <cell r="P473">
            <v>3221.6</v>
          </cell>
          <cell r="Q473">
            <v>1008.1</v>
          </cell>
          <cell r="R473">
            <v>7.7000000000000455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5485.1</v>
          </cell>
          <cell r="AK473">
            <v>9381</v>
          </cell>
          <cell r="AL473">
            <v>6365.2000000000007</v>
          </cell>
          <cell r="AM473">
            <v>5492.1</v>
          </cell>
          <cell r="AN473">
            <v>5485.1</v>
          </cell>
          <cell r="AP473">
            <v>17732</v>
          </cell>
          <cell r="AQ473">
            <v>0</v>
          </cell>
          <cell r="AR473">
            <v>0</v>
          </cell>
          <cell r="AS473">
            <v>23217.1</v>
          </cell>
          <cell r="AT473">
            <v>20573</v>
          </cell>
          <cell r="AU473">
            <v>0</v>
          </cell>
          <cell r="AV473">
            <v>0</v>
          </cell>
          <cell r="AW473">
            <v>43790.1</v>
          </cell>
          <cell r="AX473">
            <v>0</v>
          </cell>
          <cell r="AY473">
            <v>0</v>
          </cell>
          <cell r="AZ473">
            <v>0</v>
          </cell>
          <cell r="BA473">
            <v>43790.1</v>
          </cell>
          <cell r="BB473">
            <v>0</v>
          </cell>
          <cell r="BC473">
            <v>0</v>
          </cell>
          <cell r="BD473">
            <v>0</v>
          </cell>
          <cell r="BE473">
            <v>43790.1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S475">
            <v>0</v>
          </cell>
          <cell r="AW475">
            <v>0</v>
          </cell>
          <cell r="BA475">
            <v>0</v>
          </cell>
          <cell r="BE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S476">
            <v>0</v>
          </cell>
          <cell r="AW476">
            <v>0</v>
          </cell>
          <cell r="BA476">
            <v>0</v>
          </cell>
          <cell r="BE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384.2</v>
          </cell>
          <cell r="E477">
            <v>42.7</v>
          </cell>
          <cell r="F477">
            <v>205.8</v>
          </cell>
          <cell r="G477">
            <v>135</v>
          </cell>
          <cell r="H477">
            <v>0.7</v>
          </cell>
          <cell r="I477">
            <v>4668.3</v>
          </cell>
          <cell r="J477">
            <v>430.9</v>
          </cell>
          <cell r="K477">
            <v>3221.6</v>
          </cell>
          <cell r="L477">
            <v>1008.1</v>
          </cell>
          <cell r="M477">
            <v>7.7000000000000455</v>
          </cell>
          <cell r="N477">
            <v>4668.3</v>
          </cell>
          <cell r="O477">
            <v>430.9</v>
          </cell>
          <cell r="P477">
            <v>3221.6</v>
          </cell>
          <cell r="Q477">
            <v>1008.1</v>
          </cell>
          <cell r="R477">
            <v>7.7000000000000455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5485.1</v>
          </cell>
          <cell r="AK477">
            <v>9381</v>
          </cell>
          <cell r="AL477">
            <v>6365.2000000000007</v>
          </cell>
          <cell r="AM477">
            <v>5492.1</v>
          </cell>
          <cell r="AN477">
            <v>5485.1</v>
          </cell>
          <cell r="AP477">
            <v>17732</v>
          </cell>
          <cell r="AQ477">
            <v>0</v>
          </cell>
          <cell r="AR477">
            <v>0</v>
          </cell>
          <cell r="AS477">
            <v>23217.1</v>
          </cell>
          <cell r="AT477">
            <v>20573</v>
          </cell>
          <cell r="AU477">
            <v>0</v>
          </cell>
          <cell r="AV477">
            <v>0</v>
          </cell>
          <cell r="AW477">
            <v>43790.1</v>
          </cell>
          <cell r="AX477">
            <v>0</v>
          </cell>
          <cell r="AY477">
            <v>0</v>
          </cell>
          <cell r="AZ477">
            <v>0</v>
          </cell>
          <cell r="BA477">
            <v>43790.1</v>
          </cell>
          <cell r="BB477">
            <v>0</v>
          </cell>
          <cell r="BC477">
            <v>0</v>
          </cell>
          <cell r="BD477">
            <v>0</v>
          </cell>
          <cell r="BE477">
            <v>43790.1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H478">
            <v>0</v>
          </cell>
          <cell r="I478">
            <v>4373.2</v>
          </cell>
          <cell r="J478">
            <v>388.2</v>
          </cell>
          <cell r="K478">
            <v>3104.9</v>
          </cell>
          <cell r="L478">
            <v>873.1</v>
          </cell>
          <cell r="M478">
            <v>7</v>
          </cell>
          <cell r="N478">
            <v>4373.2</v>
          </cell>
          <cell r="O478">
            <v>388.2</v>
          </cell>
          <cell r="P478">
            <v>3104.9</v>
          </cell>
          <cell r="Q478">
            <v>873.1</v>
          </cell>
          <cell r="R478">
            <v>7</v>
          </cell>
          <cell r="S478">
            <v>0</v>
          </cell>
          <cell r="X478">
            <v>0</v>
          </cell>
          <cell r="AD478">
            <v>0</v>
          </cell>
          <cell r="AI478">
            <v>9769.2000000000007</v>
          </cell>
          <cell r="AJ478">
            <v>5485.1</v>
          </cell>
          <cell r="AK478">
            <v>9381</v>
          </cell>
          <cell r="AL478">
            <v>6365.2000000000007</v>
          </cell>
          <cell r="AM478">
            <v>5492.1</v>
          </cell>
          <cell r="AN478">
            <v>5485.1</v>
          </cell>
          <cell r="AP478">
            <v>17732</v>
          </cell>
          <cell r="AS478">
            <v>23217.1</v>
          </cell>
          <cell r="AT478">
            <v>20573</v>
          </cell>
          <cell r="AW478">
            <v>43790.1</v>
          </cell>
          <cell r="BA478">
            <v>43790.1</v>
          </cell>
          <cell r="BE478">
            <v>43790.1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295.09999999999997</v>
          </cell>
          <cell r="E479">
            <v>42.7</v>
          </cell>
          <cell r="F479">
            <v>116.7</v>
          </cell>
          <cell r="G479">
            <v>135</v>
          </cell>
          <cell r="H479">
            <v>0.7</v>
          </cell>
          <cell r="I479">
            <v>295.10000000000002</v>
          </cell>
          <cell r="J479">
            <v>42.7</v>
          </cell>
          <cell r="K479">
            <v>116.7</v>
          </cell>
          <cell r="L479">
            <v>135</v>
          </cell>
          <cell r="M479">
            <v>0.70000000000004547</v>
          </cell>
          <cell r="N479">
            <v>295.10000000000002</v>
          </cell>
          <cell r="O479">
            <v>42.7</v>
          </cell>
          <cell r="P479">
            <v>116.7</v>
          </cell>
          <cell r="Q479">
            <v>135</v>
          </cell>
          <cell r="R479">
            <v>0.70000000000004547</v>
          </cell>
          <cell r="S479">
            <v>0</v>
          </cell>
          <cell r="X479">
            <v>0</v>
          </cell>
          <cell r="AD479">
            <v>0</v>
          </cell>
          <cell r="AI479">
            <v>0</v>
          </cell>
          <cell r="AJ479">
            <v>-4.5519144009631418E-14</v>
          </cell>
          <cell r="AK479">
            <v>0</v>
          </cell>
          <cell r="AL479">
            <v>0</v>
          </cell>
          <cell r="AM479">
            <v>0</v>
          </cell>
          <cell r="AN479">
            <v>-4.5519144009631418E-14</v>
          </cell>
          <cell r="AS479">
            <v>-4.5519144009631418E-14</v>
          </cell>
          <cell r="AW479">
            <v>-4.5519144009631418E-14</v>
          </cell>
          <cell r="BA479">
            <v>-4.5519144009631418E-14</v>
          </cell>
          <cell r="BE479">
            <v>-4.5519144009631418E-14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S481">
            <v>0</v>
          </cell>
          <cell r="AW481">
            <v>0</v>
          </cell>
          <cell r="BA481">
            <v>0</v>
          </cell>
          <cell r="BE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P482">
            <v>0</v>
          </cell>
          <cell r="AS482">
            <v>0</v>
          </cell>
          <cell r="AT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E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1422828.65</v>
          </cell>
          <cell r="E484">
            <v>503500.2</v>
          </cell>
          <cell r="F484">
            <v>599485.5</v>
          </cell>
          <cell r="G484">
            <v>202763.05</v>
          </cell>
          <cell r="H484">
            <v>117079.9</v>
          </cell>
          <cell r="I484">
            <v>1271484.3999999999</v>
          </cell>
          <cell r="J484">
            <v>493159.2</v>
          </cell>
          <cell r="K484">
            <v>495105.1</v>
          </cell>
          <cell r="L484">
            <v>166133.20000000001</v>
          </cell>
          <cell r="M484">
            <v>117086.9</v>
          </cell>
          <cell r="N484">
            <v>1271484.3999999999</v>
          </cell>
          <cell r="O484">
            <v>493159.2</v>
          </cell>
          <cell r="P484">
            <v>495105.1</v>
          </cell>
          <cell r="Q484">
            <v>166133.20000000001</v>
          </cell>
          <cell r="R484">
            <v>117086.9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770250.35</v>
          </cell>
          <cell r="AK484">
            <v>629247.10000000009</v>
          </cell>
          <cell r="AL484">
            <v>733627.5</v>
          </cell>
          <cell r="AM484">
            <v>770257.35000000009</v>
          </cell>
          <cell r="AN484">
            <v>770250.35</v>
          </cell>
          <cell r="AP484">
            <v>210232</v>
          </cell>
          <cell r="AQ484">
            <v>322883.40000000002</v>
          </cell>
          <cell r="AR484">
            <v>0</v>
          </cell>
          <cell r="AS484">
            <v>657598.95000000007</v>
          </cell>
          <cell r="AT484">
            <v>195283</v>
          </cell>
          <cell r="AU484">
            <v>260443.6</v>
          </cell>
          <cell r="AV484">
            <v>0</v>
          </cell>
          <cell r="AW484">
            <v>592438.35</v>
          </cell>
          <cell r="AX484">
            <v>0</v>
          </cell>
          <cell r="AY484">
            <v>0</v>
          </cell>
          <cell r="AZ484">
            <v>0</v>
          </cell>
          <cell r="BA484">
            <v>592438.35</v>
          </cell>
          <cell r="BB484">
            <v>0</v>
          </cell>
          <cell r="BC484">
            <v>0</v>
          </cell>
          <cell r="BD484">
            <v>0</v>
          </cell>
          <cell r="BE484">
            <v>592438.35</v>
          </cell>
        </row>
        <row r="486">
          <cell r="B486" t="str">
            <v>IV.</v>
          </cell>
          <cell r="C486" t="str">
            <v>ИТОГО</v>
          </cell>
          <cell r="D486">
            <v>4956993.8545438815</v>
          </cell>
          <cell r="E486">
            <v>1348743.8585599998</v>
          </cell>
          <cell r="F486">
            <v>1455937.0129920819</v>
          </cell>
          <cell r="G486">
            <v>1052689.7542234</v>
          </cell>
          <cell r="H486">
            <v>1099623.2287684001</v>
          </cell>
          <cell r="I486">
            <v>4874423.66</v>
          </cell>
          <cell r="J486">
            <v>1344231.7</v>
          </cell>
          <cell r="K486">
            <v>1373326.96</v>
          </cell>
          <cell r="L486">
            <v>985683.7</v>
          </cell>
          <cell r="M486">
            <v>1171181.2999999996</v>
          </cell>
          <cell r="N486">
            <v>3803910.86</v>
          </cell>
          <cell r="O486">
            <v>1072054.0999999999</v>
          </cell>
          <cell r="P486">
            <v>1117084.1600000001</v>
          </cell>
          <cell r="Q486">
            <v>716221.10000000009</v>
          </cell>
          <cell r="R486">
            <v>898551.5</v>
          </cell>
          <cell r="S486">
            <v>1070512.7999999998</v>
          </cell>
          <cell r="T486">
            <v>272177.59999999998</v>
          </cell>
          <cell r="U486">
            <v>256242.8</v>
          </cell>
          <cell r="V486">
            <v>269462.59999999998</v>
          </cell>
          <cell r="W486">
            <v>272629.8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52902.100000000006</v>
          </cell>
          <cell r="AD486">
            <v>122833</v>
          </cell>
          <cell r="AE486">
            <v>76353.7</v>
          </cell>
          <cell r="AF486">
            <v>114916.90000000001</v>
          </cell>
          <cell r="AG486">
            <v>127824.4</v>
          </cell>
          <cell r="AH486">
            <v>122833</v>
          </cell>
          <cell r="AI486">
            <v>848756.3</v>
          </cell>
          <cell r="AJ486">
            <v>1001257.2945438819</v>
          </cell>
          <cell r="AK486">
            <v>876720.05856000003</v>
          </cell>
          <cell r="AL486">
            <v>997893.31155208196</v>
          </cell>
          <cell r="AM486">
            <v>1077806.7657754822</v>
          </cell>
          <cell r="AN486">
            <v>1001257.2945438819</v>
          </cell>
          <cell r="AP486">
            <v>5142788.7320167478</v>
          </cell>
          <cell r="AQ486">
            <v>4086627.5001389501</v>
          </cell>
          <cell r="AR486">
            <v>0</v>
          </cell>
          <cell r="AS486">
            <v>1934585.5264216792</v>
          </cell>
          <cell r="AT486">
            <v>5450776.2266377993</v>
          </cell>
          <cell r="AU486">
            <v>4536271.2851947192</v>
          </cell>
          <cell r="AV486">
            <v>0</v>
          </cell>
          <cell r="AW486">
            <v>2849090.4678647588</v>
          </cell>
          <cell r="AX486">
            <v>5055224.6681665983</v>
          </cell>
          <cell r="AY486">
            <v>4681857.9399999995</v>
          </cell>
          <cell r="AZ486">
            <v>590855.19999999995</v>
          </cell>
          <cell r="BA486">
            <v>3813312.3960313564</v>
          </cell>
          <cell r="BB486">
            <v>276664.08857214591</v>
          </cell>
          <cell r="BC486">
            <v>0</v>
          </cell>
          <cell r="BD486">
            <v>0</v>
          </cell>
          <cell r="BE486">
            <v>3499121.2846035026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III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</row>
        <row r="497">
          <cell r="E497" t="str">
            <v>I</v>
          </cell>
          <cell r="F497" t="str">
            <v>II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  <cell r="AP527" t="str">
            <v>Возникновение обязательств или прочих оснований для финансирования по начислению</v>
          </cell>
          <cell r="AQ527" t="str">
            <v>Общий объем финансирования</v>
          </cell>
          <cell r="AR527" t="str">
            <v>Сальдо на начало года</v>
          </cell>
          <cell r="AT527" t="str">
            <v>Возникновение обязательств или прочих оснований для финансирования по начислению</v>
          </cell>
          <cell r="AU527" t="str">
            <v>Общий объем финансирования</v>
          </cell>
          <cell r="AV527" t="str">
            <v>Сальдо на начало года</v>
          </cell>
          <cell r="AX527" t="str">
            <v>Возникновение обязательств или прочих оснований для финансирования по начислению</v>
          </cell>
          <cell r="AY527" t="str">
            <v>Общий объем финансирования</v>
          </cell>
          <cell r="AZ527" t="str">
            <v>Сальдо на начало года</v>
          </cell>
          <cell r="BB527" t="str">
            <v>Возникновение обязательств или прочих оснований для финансирования по начислению</v>
          </cell>
          <cell r="BC527" t="str">
            <v>Общий объем финансирования</v>
          </cell>
          <cell r="BD527" t="str">
            <v>Сальдо на начало года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  <cell r="AP528" t="str">
            <v>Итого за год</v>
          </cell>
          <cell r="AQ528" t="str">
            <v>Итого за год</v>
          </cell>
          <cell r="AR528" t="str">
            <v>Активное (авансы выданные, ДЗ)</v>
          </cell>
          <cell r="AS528" t="str">
            <v>Пассивное (кредиторская задолжен.)</v>
          </cell>
          <cell r="AT528" t="str">
            <v>Итого за год</v>
          </cell>
          <cell r="AU528" t="str">
            <v>Итого за год</v>
          </cell>
          <cell r="AV528" t="str">
            <v>Активное (авансы выданные, ДЗ)</v>
          </cell>
          <cell r="AW528" t="str">
            <v>Пассивное (кредиторская задолжен.)</v>
          </cell>
          <cell r="AX528" t="str">
            <v>Итого за год</v>
          </cell>
          <cell r="AY528" t="str">
            <v>Итого за год</v>
          </cell>
          <cell r="AZ528" t="str">
            <v>Активное (авансы выданные, ДЗ)</v>
          </cell>
          <cell r="BA528" t="str">
            <v>Пассивное (кредиторская задолжен.)</v>
          </cell>
          <cell r="BB528" t="str">
            <v>Итого за год</v>
          </cell>
          <cell r="BC528" t="str">
            <v>Итого за год</v>
          </cell>
          <cell r="BD528" t="str">
            <v>Активное (авансы выданные, ДЗ)</v>
          </cell>
          <cell r="BE528" t="str">
            <v>Пассивное (кредиторская задолжен.)</v>
          </cell>
        </row>
        <row r="529">
          <cell r="E529" t="str">
            <v>I</v>
          </cell>
          <cell r="F529" t="str">
            <v>II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  <cell r="AP530">
            <v>40</v>
          </cell>
          <cell r="AQ530">
            <v>41</v>
          </cell>
          <cell r="AR530">
            <v>42</v>
          </cell>
          <cell r="AS530">
            <v>43</v>
          </cell>
          <cell r="AT530">
            <v>44</v>
          </cell>
          <cell r="AU530">
            <v>45</v>
          </cell>
          <cell r="AV530">
            <v>46</v>
          </cell>
          <cell r="AW530">
            <v>47</v>
          </cell>
          <cell r="AX530">
            <v>48</v>
          </cell>
          <cell r="AY530">
            <v>49</v>
          </cell>
          <cell r="AZ530">
            <v>50</v>
          </cell>
          <cell r="BA530">
            <v>51</v>
          </cell>
          <cell r="BB530">
            <v>52</v>
          </cell>
          <cell r="BC530">
            <v>53</v>
          </cell>
          <cell r="BD530">
            <v>54</v>
          </cell>
          <cell r="BE530">
            <v>55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127812.02142588201</v>
          </cell>
          <cell r="E531">
            <v>32969.185339999996</v>
          </cell>
          <cell r="F531">
            <v>34237.505803881999</v>
          </cell>
          <cell r="G531">
            <v>29111.654881999995</v>
          </cell>
          <cell r="H531">
            <v>31493.6754</v>
          </cell>
          <cell r="I531">
            <v>135658.9</v>
          </cell>
          <cell r="J531">
            <v>20121.100000000002</v>
          </cell>
          <cell r="K531">
            <v>57106.3</v>
          </cell>
          <cell r="L531">
            <v>22819.399999999998</v>
          </cell>
          <cell r="M531">
            <v>35612.1</v>
          </cell>
          <cell r="N531">
            <v>135658.9</v>
          </cell>
          <cell r="O531">
            <v>20121.100000000002</v>
          </cell>
          <cell r="P531">
            <v>57106.3</v>
          </cell>
          <cell r="Q531">
            <v>22819.399999999998</v>
          </cell>
          <cell r="R531">
            <v>35612.1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1746.7</v>
          </cell>
          <cell r="AD531">
            <v>2993.7</v>
          </cell>
          <cell r="AE531">
            <v>6866.1</v>
          </cell>
          <cell r="AF531">
            <v>3847.3</v>
          </cell>
          <cell r="AG531">
            <v>2096.9</v>
          </cell>
          <cell r="AH531">
            <v>2993.7</v>
          </cell>
          <cell r="AI531">
            <v>17537.900000000001</v>
          </cell>
          <cell r="AJ531">
            <v>10938.021425882003</v>
          </cell>
          <cell r="AK531">
            <v>35505.385340000001</v>
          </cell>
          <cell r="AL531">
            <v>9617.7911438820029</v>
          </cell>
          <cell r="AM531">
            <v>14159.646025882001</v>
          </cell>
          <cell r="AN531">
            <v>10938.021425882003</v>
          </cell>
          <cell r="AP531">
            <v>122902.54476999999</v>
          </cell>
          <cell r="AQ531">
            <v>0</v>
          </cell>
          <cell r="AR531">
            <v>0</v>
          </cell>
          <cell r="AS531">
            <v>130846.86619588199</v>
          </cell>
          <cell r="AT531">
            <v>141680.15752482001</v>
          </cell>
          <cell r="AU531">
            <v>0</v>
          </cell>
          <cell r="AV531">
            <v>0</v>
          </cell>
          <cell r="AW531">
            <v>272527.02372070198</v>
          </cell>
          <cell r="AX531">
            <v>150747.68760640849</v>
          </cell>
          <cell r="AY531">
            <v>0</v>
          </cell>
          <cell r="AZ531">
            <v>0</v>
          </cell>
          <cell r="BA531">
            <v>423274.71132711048</v>
          </cell>
          <cell r="BB531">
            <v>0</v>
          </cell>
          <cell r="BC531">
            <v>0</v>
          </cell>
          <cell r="BD531">
            <v>0</v>
          </cell>
          <cell r="BE531">
            <v>423274.71132711048</v>
          </cell>
        </row>
        <row r="532">
          <cell r="B532" t="str">
            <v>7.4.12.1</v>
          </cell>
          <cell r="C532" t="str">
            <v>N1 (наименование) расшифровка в роз.области</v>
          </cell>
          <cell r="D532">
            <v>127812.02142588201</v>
          </cell>
          <cell r="E532">
            <v>32969.185339999996</v>
          </cell>
          <cell r="F532">
            <v>34237.505803881999</v>
          </cell>
          <cell r="G532">
            <v>29111.654881999995</v>
          </cell>
          <cell r="H532">
            <v>31493.6754</v>
          </cell>
          <cell r="I532">
            <v>135658.9</v>
          </cell>
          <cell r="J532">
            <v>20121.100000000002</v>
          </cell>
          <cell r="K532">
            <v>57106.3</v>
          </cell>
          <cell r="L532">
            <v>22819.399999999998</v>
          </cell>
          <cell r="M532">
            <v>35612.1</v>
          </cell>
          <cell r="N532">
            <v>135658.9</v>
          </cell>
          <cell r="O532">
            <v>20121.100000000002</v>
          </cell>
          <cell r="P532">
            <v>57106.3</v>
          </cell>
          <cell r="Q532">
            <v>22819.399999999998</v>
          </cell>
          <cell r="R532">
            <v>35612.1</v>
          </cell>
          <cell r="S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C532">
            <v>1746.7</v>
          </cell>
          <cell r="AD532">
            <v>2993.7</v>
          </cell>
          <cell r="AE532">
            <v>6866.1</v>
          </cell>
          <cell r="AF532">
            <v>3847.3</v>
          </cell>
          <cell r="AG532">
            <v>2096.9</v>
          </cell>
          <cell r="AH532">
            <v>2993.7</v>
          </cell>
          <cell r="AI532">
            <v>17537.900000000001</v>
          </cell>
          <cell r="AJ532">
            <v>10938.021425882003</v>
          </cell>
          <cell r="AK532">
            <v>35505.385340000001</v>
          </cell>
          <cell r="AL532">
            <v>9617.7911438820029</v>
          </cell>
          <cell r="AM532">
            <v>14159.646025882001</v>
          </cell>
          <cell r="AN532">
            <v>10938.021425882003</v>
          </cell>
          <cell r="AP532">
            <v>122902.54476999999</v>
          </cell>
          <cell r="AS532">
            <v>130846.86619588199</v>
          </cell>
          <cell r="AT532">
            <v>141680.15752482001</v>
          </cell>
          <cell r="AW532">
            <v>272527.02372070198</v>
          </cell>
          <cell r="AX532">
            <v>150747.68760640849</v>
          </cell>
          <cell r="BA532">
            <v>423274.71132711048</v>
          </cell>
          <cell r="BB532">
            <v>0</v>
          </cell>
          <cell r="BE532">
            <v>423274.71132711048</v>
          </cell>
        </row>
        <row r="533">
          <cell r="B533" t="str">
            <v>7.4.12.2</v>
          </cell>
          <cell r="C533" t="str">
            <v>№2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S533">
            <v>0</v>
          </cell>
          <cell r="AW533">
            <v>0</v>
          </cell>
          <cell r="BA533">
            <v>0</v>
          </cell>
          <cell r="BE533">
            <v>0</v>
          </cell>
        </row>
        <row r="534">
          <cell r="B534" t="str">
            <v>7.4.12.3</v>
          </cell>
          <cell r="C534" t="str">
            <v>№3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S534">
            <v>0</v>
          </cell>
          <cell r="AW534">
            <v>0</v>
          </cell>
          <cell r="BA534">
            <v>0</v>
          </cell>
          <cell r="BE534">
            <v>0</v>
          </cell>
        </row>
        <row r="535">
          <cell r="B535" t="str">
            <v>7.4.12.4</v>
          </cell>
          <cell r="C535" t="str">
            <v>№4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S535">
            <v>0</v>
          </cell>
          <cell r="AW535">
            <v>0</v>
          </cell>
          <cell r="BA535">
            <v>0</v>
          </cell>
          <cell r="BE535">
            <v>0</v>
          </cell>
        </row>
        <row r="536">
          <cell r="B536" t="str">
            <v>7.4.12.5</v>
          </cell>
          <cell r="C536" t="str">
            <v>№5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S536">
            <v>0</v>
          </cell>
          <cell r="AW536">
            <v>0</v>
          </cell>
          <cell r="BA536">
            <v>0</v>
          </cell>
          <cell r="BE536">
            <v>0</v>
          </cell>
        </row>
        <row r="537">
          <cell r="B537" t="str">
            <v>7.4.12.6</v>
          </cell>
          <cell r="C537" t="str">
            <v>№6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S537">
            <v>0</v>
          </cell>
          <cell r="AW537">
            <v>0</v>
          </cell>
          <cell r="BA537">
            <v>0</v>
          </cell>
          <cell r="BE537">
            <v>0</v>
          </cell>
        </row>
        <row r="538">
          <cell r="B538" t="str">
            <v>7.4.12.7</v>
          </cell>
          <cell r="C538" t="str">
            <v>№7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№8 (наименование)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№9 (наименование)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S541">
            <v>0</v>
          </cell>
          <cell r="AW541">
            <v>0</v>
          </cell>
          <cell r="BA541">
            <v>0</v>
          </cell>
          <cell r="BE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12959.575886000001</v>
          </cell>
          <cell r="E543">
            <v>2395.5629800000002</v>
          </cell>
          <cell r="F543">
            <v>2466.3597060000002</v>
          </cell>
          <cell r="G543">
            <v>4048.8265999999999</v>
          </cell>
          <cell r="H543">
            <v>4048.8265999999999</v>
          </cell>
          <cell r="I543">
            <v>12914.599999999999</v>
          </cell>
          <cell r="J543">
            <v>2034.2</v>
          </cell>
          <cell r="K543">
            <v>3070.8</v>
          </cell>
          <cell r="L543">
            <v>3335.9</v>
          </cell>
          <cell r="M543">
            <v>4473.7</v>
          </cell>
          <cell r="N543">
            <v>12914.599999999999</v>
          </cell>
          <cell r="O543">
            <v>2034.2</v>
          </cell>
          <cell r="P543">
            <v>3070.8</v>
          </cell>
          <cell r="Q543">
            <v>3335.9</v>
          </cell>
          <cell r="R543">
            <v>4473.7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14.9</v>
          </cell>
          <cell r="AG543">
            <v>0</v>
          </cell>
          <cell r="AH543">
            <v>0</v>
          </cell>
          <cell r="AI543">
            <v>310.2</v>
          </cell>
          <cell r="AJ543">
            <v>355.17588599999999</v>
          </cell>
          <cell r="AK543">
            <v>671.56297999999992</v>
          </cell>
          <cell r="AL543">
            <v>82.022685999999709</v>
          </cell>
          <cell r="AM543">
            <v>780.0492859999996</v>
          </cell>
          <cell r="AN543">
            <v>355.17588599999999</v>
          </cell>
          <cell r="AP543">
            <v>0</v>
          </cell>
          <cell r="AQ543">
            <v>0</v>
          </cell>
          <cell r="AR543">
            <v>0</v>
          </cell>
          <cell r="AS543">
            <v>355.17588599999999</v>
          </cell>
          <cell r="AT543">
            <v>0</v>
          </cell>
          <cell r="AU543">
            <v>0</v>
          </cell>
          <cell r="AV543">
            <v>0</v>
          </cell>
          <cell r="AW543">
            <v>355.17588599999999</v>
          </cell>
          <cell r="AX543">
            <v>0</v>
          </cell>
          <cell r="AY543">
            <v>0</v>
          </cell>
          <cell r="AZ543">
            <v>0</v>
          </cell>
          <cell r="BA543">
            <v>355.17588599999999</v>
          </cell>
          <cell r="BB543">
            <v>0</v>
          </cell>
          <cell r="BC543">
            <v>0</v>
          </cell>
          <cell r="BD543">
            <v>0</v>
          </cell>
          <cell r="BE543">
            <v>355.17588599999999</v>
          </cell>
        </row>
        <row r="544">
          <cell r="B544" t="str">
            <v>7.6.1</v>
          </cell>
          <cell r="C544" t="str">
            <v xml:space="preserve">расшифровка в розовой области </v>
          </cell>
          <cell r="D544">
            <v>12959.575886000001</v>
          </cell>
          <cell r="E544">
            <v>2395.5629800000002</v>
          </cell>
          <cell r="F544">
            <v>2466.3597060000002</v>
          </cell>
          <cell r="G544">
            <v>4048.8265999999999</v>
          </cell>
          <cell r="H544">
            <v>4048.8265999999999</v>
          </cell>
          <cell r="I544">
            <v>12914.599999999999</v>
          </cell>
          <cell r="J544">
            <v>2034.2</v>
          </cell>
          <cell r="K544">
            <v>3070.8</v>
          </cell>
          <cell r="L544">
            <v>3335.9</v>
          </cell>
          <cell r="M544">
            <v>4473.7</v>
          </cell>
          <cell r="N544">
            <v>12914.599999999999</v>
          </cell>
          <cell r="O544">
            <v>2034.2</v>
          </cell>
          <cell r="P544">
            <v>3070.8</v>
          </cell>
          <cell r="Q544">
            <v>3335.9</v>
          </cell>
          <cell r="R544">
            <v>4473.7</v>
          </cell>
          <cell r="S544">
            <v>0</v>
          </cell>
          <cell r="X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14.9</v>
          </cell>
          <cell r="AG544">
            <v>0</v>
          </cell>
          <cell r="AH544">
            <v>0</v>
          </cell>
          <cell r="AI544">
            <v>310.2</v>
          </cell>
          <cell r="AJ544">
            <v>355.17588599999999</v>
          </cell>
          <cell r="AK544">
            <v>671.56297999999992</v>
          </cell>
          <cell r="AL544">
            <v>82.022685999999709</v>
          </cell>
          <cell r="AM544">
            <v>780.0492859999996</v>
          </cell>
          <cell r="AN544">
            <v>355.17588599999999</v>
          </cell>
          <cell r="AP544">
            <v>0</v>
          </cell>
          <cell r="AS544">
            <v>355.17588599999999</v>
          </cell>
          <cell r="AT544">
            <v>0</v>
          </cell>
          <cell r="AW544">
            <v>355.17588599999999</v>
          </cell>
          <cell r="AX544">
            <v>0</v>
          </cell>
          <cell r="BA544">
            <v>355.17588599999999</v>
          </cell>
          <cell r="BB544">
            <v>0</v>
          </cell>
          <cell r="BE544">
            <v>355.17588599999999</v>
          </cell>
        </row>
        <row r="545">
          <cell r="B545" t="str">
            <v>7.6.2</v>
          </cell>
          <cell r="C545" t="str">
            <v>Движимое имущество</v>
          </cell>
          <cell r="D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S545">
            <v>0</v>
          </cell>
          <cell r="X545">
            <v>0</v>
          </cell>
          <cell r="AD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S545">
            <v>0</v>
          </cell>
          <cell r="AW545">
            <v>0</v>
          </cell>
          <cell r="BA545">
            <v>0</v>
          </cell>
          <cell r="BE545">
            <v>0</v>
          </cell>
        </row>
        <row r="546">
          <cell r="B546" t="str">
            <v>7.6.3</v>
          </cell>
          <cell r="C546" t="str">
            <v>Недвижимое имущество</v>
          </cell>
          <cell r="D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S546">
            <v>0</v>
          </cell>
          <cell r="X546">
            <v>0</v>
          </cell>
          <cell r="AD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S546">
            <v>0</v>
          </cell>
          <cell r="AW546">
            <v>0</v>
          </cell>
          <cell r="BA546">
            <v>0</v>
          </cell>
          <cell r="BE546">
            <v>0</v>
          </cell>
        </row>
        <row r="547">
          <cell r="B547" t="str">
            <v>7.6.4</v>
          </cell>
          <cell r="C547" t="str">
            <v>Аренда земли</v>
          </cell>
          <cell r="D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S547">
            <v>0</v>
          </cell>
          <cell r="X547">
            <v>0</v>
          </cell>
          <cell r="AD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S547">
            <v>0</v>
          </cell>
          <cell r="AW547">
            <v>0</v>
          </cell>
          <cell r="BA547">
            <v>0</v>
          </cell>
          <cell r="BE547">
            <v>0</v>
          </cell>
        </row>
        <row r="548">
          <cell r="B548" t="str">
            <v>7.6.5</v>
          </cell>
          <cell r="C548" t="str">
            <v xml:space="preserve">ФСК, НЭС 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S548">
            <v>0</v>
          </cell>
          <cell r="AW548">
            <v>0</v>
          </cell>
          <cell r="BA548">
            <v>0</v>
          </cell>
          <cell r="BE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S549">
            <v>0</v>
          </cell>
          <cell r="AW549">
            <v>0</v>
          </cell>
          <cell r="BA549">
            <v>0</v>
          </cell>
          <cell r="BE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S550">
            <v>0</v>
          </cell>
          <cell r="AW550">
            <v>0</v>
          </cell>
          <cell r="BA550">
            <v>0</v>
          </cell>
          <cell r="BE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S551">
            <v>0</v>
          </cell>
          <cell r="AW551">
            <v>0</v>
          </cell>
          <cell r="BA551">
            <v>0</v>
          </cell>
          <cell r="BE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S552">
            <v>0</v>
          </cell>
          <cell r="AW552">
            <v>0</v>
          </cell>
          <cell r="BA552">
            <v>0</v>
          </cell>
          <cell r="BE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S553">
            <v>0</v>
          </cell>
          <cell r="AW553">
            <v>0</v>
          </cell>
          <cell r="BA553">
            <v>0</v>
          </cell>
          <cell r="BE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14919.847919999998</v>
          </cell>
          <cell r="E555">
            <v>1529.9320599999996</v>
          </cell>
          <cell r="F555">
            <v>710.82025999999996</v>
          </cell>
          <cell r="G555">
            <v>5146.7095999999992</v>
          </cell>
          <cell r="H555">
            <v>7532.3859999999995</v>
          </cell>
          <cell r="I555">
            <v>16404.199999999997</v>
          </cell>
          <cell r="J555">
            <v>2057.6999999999998</v>
          </cell>
          <cell r="K555">
            <v>4220.2</v>
          </cell>
          <cell r="L555">
            <v>1504</v>
          </cell>
          <cell r="M555">
            <v>8622.2999999999993</v>
          </cell>
          <cell r="N555">
            <v>16404.199999999997</v>
          </cell>
          <cell r="O555">
            <v>2057.6999999999998</v>
          </cell>
          <cell r="P555">
            <v>4220.2</v>
          </cell>
          <cell r="Q555">
            <v>1504</v>
          </cell>
          <cell r="R555">
            <v>8622.2999999999993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132</v>
          </cell>
          <cell r="AE555">
            <v>0</v>
          </cell>
          <cell r="AF555">
            <v>2923.1</v>
          </cell>
          <cell r="AG555">
            <v>165.2</v>
          </cell>
          <cell r="AH555">
            <v>132</v>
          </cell>
          <cell r="AI555">
            <v>2077</v>
          </cell>
          <cell r="AJ555">
            <v>724.64791999999829</v>
          </cell>
          <cell r="AK555">
            <v>1549.2320599999998</v>
          </cell>
          <cell r="AL555">
            <v>962.95231999999987</v>
          </cell>
          <cell r="AM555">
            <v>1847.7619199999986</v>
          </cell>
          <cell r="AN555">
            <v>724.64791999999829</v>
          </cell>
          <cell r="AP555">
            <v>10784.7</v>
          </cell>
          <cell r="AQ555">
            <v>0</v>
          </cell>
          <cell r="AR555">
            <v>0</v>
          </cell>
          <cell r="AS555">
            <v>11377.347919999998</v>
          </cell>
          <cell r="AT555">
            <v>11567.599999999999</v>
          </cell>
          <cell r="AU555">
            <v>0</v>
          </cell>
          <cell r="AV555">
            <v>0</v>
          </cell>
          <cell r="AW555">
            <v>22944.947919999999</v>
          </cell>
          <cell r="AX555">
            <v>16576.504000000001</v>
          </cell>
          <cell r="AY555">
            <v>0</v>
          </cell>
          <cell r="AZ555">
            <v>0</v>
          </cell>
          <cell r="BA555">
            <v>39521.45192</v>
          </cell>
          <cell r="BB555">
            <v>0</v>
          </cell>
          <cell r="BC555">
            <v>0</v>
          </cell>
          <cell r="BD555">
            <v>0</v>
          </cell>
          <cell r="BE555">
            <v>39521.45192</v>
          </cell>
        </row>
        <row r="556">
          <cell r="B556" t="str">
            <v>7.13.1</v>
          </cell>
          <cell r="C556" t="str">
            <v>N1 (наименование) - расш. В роз.области*</v>
          </cell>
          <cell r="D556">
            <v>14919.847919999998</v>
          </cell>
          <cell r="E556">
            <v>1529.9320599999996</v>
          </cell>
          <cell r="F556">
            <v>710.82025999999996</v>
          </cell>
          <cell r="G556">
            <v>5146.7095999999992</v>
          </cell>
          <cell r="H556">
            <v>7532.3859999999995</v>
          </cell>
          <cell r="I556">
            <v>16404.199999999997</v>
          </cell>
          <cell r="J556">
            <v>2057.6999999999998</v>
          </cell>
          <cell r="K556">
            <v>4220.2</v>
          </cell>
          <cell r="L556">
            <v>1504</v>
          </cell>
          <cell r="M556">
            <v>8622.2999999999993</v>
          </cell>
          <cell r="N556">
            <v>16404.199999999997</v>
          </cell>
          <cell r="O556">
            <v>2057.6999999999998</v>
          </cell>
          <cell r="P556">
            <v>4220.2</v>
          </cell>
          <cell r="Q556">
            <v>1504</v>
          </cell>
          <cell r="R556">
            <v>8622.2999999999993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132</v>
          </cell>
          <cell r="AE556">
            <v>0</v>
          </cell>
          <cell r="AF556">
            <v>2923.1</v>
          </cell>
          <cell r="AG556">
            <v>165.2</v>
          </cell>
          <cell r="AH556">
            <v>132</v>
          </cell>
          <cell r="AI556">
            <v>2077</v>
          </cell>
          <cell r="AJ556">
            <v>724.64791999999829</v>
          </cell>
          <cell r="AK556">
            <v>1549.2320599999998</v>
          </cell>
          <cell r="AL556">
            <v>962.95231999999987</v>
          </cell>
          <cell r="AM556">
            <v>1847.7619199999986</v>
          </cell>
          <cell r="AN556">
            <v>724.64791999999829</v>
          </cell>
          <cell r="AP556">
            <v>10784.7</v>
          </cell>
          <cell r="AS556">
            <v>11377.347919999998</v>
          </cell>
          <cell r="AT556">
            <v>11567.599999999999</v>
          </cell>
          <cell r="AW556">
            <v>22944.947919999999</v>
          </cell>
          <cell r="AX556">
            <v>16576.504000000001</v>
          </cell>
          <cell r="BA556">
            <v>39521.45192</v>
          </cell>
          <cell r="BB556">
            <v>0</v>
          </cell>
          <cell r="BE556">
            <v>39521.45192</v>
          </cell>
        </row>
        <row r="557">
          <cell r="B557" t="str">
            <v>7.13.2</v>
          </cell>
          <cell r="C557" t="str">
            <v>N2 (наименование)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S557">
            <v>0</v>
          </cell>
          <cell r="AW557">
            <v>0</v>
          </cell>
          <cell r="BA557">
            <v>0</v>
          </cell>
          <cell r="BE557">
            <v>0</v>
          </cell>
        </row>
        <row r="558">
          <cell r="B558" t="str">
            <v>7.13.3</v>
          </cell>
          <cell r="C558" t="str">
            <v>N3 (наименование)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S558">
            <v>0</v>
          </cell>
          <cell r="AW558">
            <v>0</v>
          </cell>
          <cell r="BA558">
            <v>0</v>
          </cell>
          <cell r="BE558">
            <v>0</v>
          </cell>
        </row>
        <row r="559">
          <cell r="B559" t="str">
            <v>7.13.4</v>
          </cell>
          <cell r="C559" t="str">
            <v>N4 (наименование)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S559">
            <v>0</v>
          </cell>
          <cell r="AW559">
            <v>0</v>
          </cell>
          <cell r="BA559">
            <v>0</v>
          </cell>
          <cell r="BE559">
            <v>0</v>
          </cell>
        </row>
        <row r="560">
          <cell r="B560" t="str">
            <v>7.13.5</v>
          </cell>
          <cell r="C560" t="str">
            <v>N5 (наименование)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S560">
            <v>0</v>
          </cell>
          <cell r="AW560">
            <v>0</v>
          </cell>
          <cell r="BA560">
            <v>0</v>
          </cell>
          <cell r="BE560">
            <v>0</v>
          </cell>
        </row>
        <row r="561">
          <cell r="B561" t="str">
            <v>7.13.6</v>
          </cell>
          <cell r="C561" t="str">
            <v>N6 (наименование)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S561">
            <v>0</v>
          </cell>
          <cell r="AW561">
            <v>0</v>
          </cell>
          <cell r="BA561">
            <v>0</v>
          </cell>
          <cell r="BE561">
            <v>0</v>
          </cell>
        </row>
        <row r="562">
          <cell r="B562" t="str">
            <v>7.13.7</v>
          </cell>
          <cell r="C562" t="str">
            <v>N7 (наименование)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S562">
            <v>0</v>
          </cell>
          <cell r="AW562">
            <v>0</v>
          </cell>
          <cell r="BA562">
            <v>0</v>
          </cell>
          <cell r="BE562">
            <v>0</v>
          </cell>
        </row>
        <row r="563">
          <cell r="B563" t="str">
            <v>7.13.8</v>
          </cell>
          <cell r="C563" t="str">
            <v>N8 (наименование)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S563">
            <v>0</v>
          </cell>
          <cell r="AW563">
            <v>0</v>
          </cell>
          <cell r="BA563">
            <v>0</v>
          </cell>
          <cell r="BE563">
            <v>0</v>
          </cell>
        </row>
        <row r="564">
          <cell r="B564" t="str">
            <v>7.13.9</v>
          </cell>
          <cell r="C564" t="str">
            <v>N9 (наименование)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S564">
            <v>0</v>
          </cell>
          <cell r="AW564">
            <v>0</v>
          </cell>
          <cell r="BA564">
            <v>0</v>
          </cell>
          <cell r="BE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S565">
            <v>0</v>
          </cell>
          <cell r="AW565">
            <v>0</v>
          </cell>
          <cell r="BA565">
            <v>0</v>
          </cell>
          <cell r="BE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  <cell r="AS568">
            <v>0</v>
          </cell>
          <cell r="AT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E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S569">
            <v>0</v>
          </cell>
          <cell r="AT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E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S570">
            <v>0</v>
          </cell>
          <cell r="AT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E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S571">
            <v>0</v>
          </cell>
          <cell r="AT571">
            <v>0</v>
          </cell>
          <cell r="AW571">
            <v>0</v>
          </cell>
          <cell r="AX571">
            <v>0</v>
          </cell>
          <cell r="BA571">
            <v>0</v>
          </cell>
          <cell r="BB571">
            <v>0</v>
          </cell>
          <cell r="BE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S572">
            <v>0</v>
          </cell>
          <cell r="AT572">
            <v>0</v>
          </cell>
          <cell r="AW572">
            <v>0</v>
          </cell>
          <cell r="AX572">
            <v>0</v>
          </cell>
          <cell r="BA572">
            <v>0</v>
          </cell>
          <cell r="BB572">
            <v>0</v>
          </cell>
          <cell r="BE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S573">
            <v>0</v>
          </cell>
          <cell r="AT573">
            <v>0</v>
          </cell>
          <cell r="AW573">
            <v>0</v>
          </cell>
          <cell r="AX573">
            <v>0</v>
          </cell>
          <cell r="BA573">
            <v>0</v>
          </cell>
          <cell r="BB573">
            <v>0</v>
          </cell>
          <cell r="BE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  <cell r="AS574">
            <v>0</v>
          </cell>
          <cell r="AT574">
            <v>0</v>
          </cell>
          <cell r="AW574">
            <v>0</v>
          </cell>
          <cell r="AX574">
            <v>0</v>
          </cell>
          <cell r="BA574">
            <v>0</v>
          </cell>
          <cell r="BB574">
            <v>0</v>
          </cell>
          <cell r="BE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  <cell r="AS575">
            <v>0</v>
          </cell>
          <cell r="AT575">
            <v>0</v>
          </cell>
          <cell r="AW575">
            <v>0</v>
          </cell>
          <cell r="AX575">
            <v>0</v>
          </cell>
          <cell r="BA575">
            <v>0</v>
          </cell>
          <cell r="BB575">
            <v>0</v>
          </cell>
          <cell r="BE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P576">
            <v>0</v>
          </cell>
          <cell r="AS576">
            <v>0</v>
          </cell>
          <cell r="AT576">
            <v>0</v>
          </cell>
          <cell r="AW576">
            <v>0</v>
          </cell>
          <cell r="AX576">
            <v>0</v>
          </cell>
          <cell r="BA576">
            <v>0</v>
          </cell>
          <cell r="BB576">
            <v>0</v>
          </cell>
          <cell r="BE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S577">
            <v>0</v>
          </cell>
          <cell r="AT577">
            <v>0</v>
          </cell>
          <cell r="AW577">
            <v>0</v>
          </cell>
          <cell r="AX577">
            <v>0</v>
          </cell>
          <cell r="BA577">
            <v>0</v>
          </cell>
          <cell r="BB577">
            <v>0</v>
          </cell>
          <cell r="BE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15595.351302200001</v>
          </cell>
          <cell r="E579">
            <v>4602.0134400000006</v>
          </cell>
          <cell r="F579">
            <v>1037.1459821999997</v>
          </cell>
          <cell r="G579">
            <v>4320.9293399999997</v>
          </cell>
          <cell r="H579">
            <v>5635.2625399999997</v>
          </cell>
          <cell r="I579">
            <v>9964.1</v>
          </cell>
          <cell r="J579">
            <v>1038.4000000000001</v>
          </cell>
          <cell r="K579">
            <v>1019.1999999999999</v>
          </cell>
          <cell r="L579">
            <v>1309.9000000000001</v>
          </cell>
          <cell r="M579">
            <v>6596.6</v>
          </cell>
          <cell r="N579">
            <v>9964.1</v>
          </cell>
          <cell r="O579">
            <v>1038.4000000000001</v>
          </cell>
          <cell r="P579">
            <v>1019.1999999999999</v>
          </cell>
          <cell r="Q579">
            <v>1309.9000000000001</v>
          </cell>
          <cell r="R579">
            <v>6596.6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</v>
          </cell>
          <cell r="AD579">
            <v>0</v>
          </cell>
          <cell r="AE579">
            <v>0</v>
          </cell>
          <cell r="AF579">
            <v>21.7</v>
          </cell>
          <cell r="AG579">
            <v>0</v>
          </cell>
          <cell r="AH579">
            <v>0</v>
          </cell>
          <cell r="AI579">
            <v>3489.3999999999996</v>
          </cell>
          <cell r="AJ579">
            <v>2067.651302199999</v>
          </cell>
          <cell r="AK579">
            <v>1.344000000011647E-2</v>
          </cell>
          <cell r="AL579">
            <v>39.659422199999895</v>
          </cell>
          <cell r="AM579">
            <v>3028.9887621999997</v>
          </cell>
          <cell r="AN579">
            <v>2067.651302199999</v>
          </cell>
          <cell r="AP579">
            <v>1746.1800000000003</v>
          </cell>
          <cell r="AQ579">
            <v>0</v>
          </cell>
          <cell r="AR579">
            <v>0</v>
          </cell>
          <cell r="AS579">
            <v>3813.8313021999988</v>
          </cell>
          <cell r="AT579">
            <v>1859.6817000000001</v>
          </cell>
          <cell r="AU579">
            <v>0</v>
          </cell>
          <cell r="AV579">
            <v>0</v>
          </cell>
          <cell r="AW579">
            <v>5673.5130021999994</v>
          </cell>
          <cell r="AX579">
            <v>1978.7013288000003</v>
          </cell>
          <cell r="AY579">
            <v>0</v>
          </cell>
          <cell r="AZ579">
            <v>0</v>
          </cell>
          <cell r="BA579">
            <v>7652.2143309999992</v>
          </cell>
          <cell r="BB579">
            <v>0</v>
          </cell>
          <cell r="BC579">
            <v>0</v>
          </cell>
          <cell r="BD579">
            <v>0</v>
          </cell>
          <cell r="BE579">
            <v>7652.2143309999992</v>
          </cell>
        </row>
        <row r="580">
          <cell r="B580" t="str">
            <v>9.13.1</v>
          </cell>
          <cell r="C580" t="str">
            <v>отчисления профкому</v>
          </cell>
          <cell r="D580">
            <v>1259.721</v>
          </cell>
          <cell r="E580">
            <v>393.358</v>
          </cell>
          <cell r="F580">
            <v>466.363</v>
          </cell>
          <cell r="G580">
            <v>200</v>
          </cell>
          <cell r="H580">
            <v>200</v>
          </cell>
          <cell r="I580">
            <v>1259.7</v>
          </cell>
          <cell r="J580">
            <v>393.4</v>
          </cell>
          <cell r="K580">
            <v>466.3</v>
          </cell>
          <cell r="L580">
            <v>142.4</v>
          </cell>
          <cell r="M580">
            <v>257.60000000000002</v>
          </cell>
          <cell r="N580">
            <v>1259.7</v>
          </cell>
          <cell r="O580">
            <v>393.4</v>
          </cell>
          <cell r="P580">
            <v>466.3</v>
          </cell>
          <cell r="Q580">
            <v>142.4</v>
          </cell>
          <cell r="R580">
            <v>257.60000000000002</v>
          </cell>
          <cell r="S580">
            <v>0</v>
          </cell>
          <cell r="X580">
            <v>0</v>
          </cell>
          <cell r="AD580">
            <v>0</v>
          </cell>
          <cell r="AJ580">
            <v>2.0999999999958163E-2</v>
          </cell>
          <cell r="AK580">
            <v>-4.199999999997317E-2</v>
          </cell>
          <cell r="AL580">
            <v>2.1000000000015007E-2</v>
          </cell>
          <cell r="AM580">
            <v>57.621000000000009</v>
          </cell>
          <cell r="AN580">
            <v>2.0999999999958163E-2</v>
          </cell>
          <cell r="AP580">
            <v>0</v>
          </cell>
          <cell r="AS580">
            <v>2.0999999999958163E-2</v>
          </cell>
          <cell r="AT580">
            <v>0</v>
          </cell>
          <cell r="AW580">
            <v>2.0999999999958163E-2</v>
          </cell>
          <cell r="AX580">
            <v>0</v>
          </cell>
          <cell r="BA580">
            <v>2.0999999999958163E-2</v>
          </cell>
          <cell r="BB580">
            <v>0</v>
          </cell>
          <cell r="BE580">
            <v>2.0999999999958163E-2</v>
          </cell>
        </row>
        <row r="581">
          <cell r="B581" t="str">
            <v>9.13.2</v>
          </cell>
          <cell r="C581" t="str">
            <v>премия профкому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S581">
            <v>0</v>
          </cell>
          <cell r="X581">
            <v>0</v>
          </cell>
          <cell r="AD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  <cell r="AS581">
            <v>0</v>
          </cell>
          <cell r="AT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E581">
            <v>0</v>
          </cell>
        </row>
        <row r="582">
          <cell r="B582" t="str">
            <v>9.13.3</v>
          </cell>
          <cell r="C582" t="str">
            <v>расх.на мероприятия культурно-просвет.характера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S582">
            <v>0</v>
          </cell>
          <cell r="X582">
            <v>0</v>
          </cell>
          <cell r="AD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  <cell r="AS582">
            <v>0</v>
          </cell>
          <cell r="AT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E582">
            <v>0</v>
          </cell>
        </row>
        <row r="583">
          <cell r="B583" t="str">
            <v>9.13.4</v>
          </cell>
          <cell r="C583" t="str">
            <v>расходы на мероприятия спортивного характера</v>
          </cell>
          <cell r="D583">
            <v>2307.46884</v>
          </cell>
          <cell r="E583">
            <v>792.49400000000003</v>
          </cell>
          <cell r="F583">
            <v>79.974839999999972</v>
          </cell>
          <cell r="G583">
            <v>0</v>
          </cell>
          <cell r="H583">
            <v>1435</v>
          </cell>
          <cell r="I583">
            <v>1815</v>
          </cell>
          <cell r="J583">
            <v>300</v>
          </cell>
          <cell r="K583">
            <v>80</v>
          </cell>
          <cell r="L583">
            <v>0</v>
          </cell>
          <cell r="M583">
            <v>1435</v>
          </cell>
          <cell r="N583">
            <v>1815</v>
          </cell>
          <cell r="O583">
            <v>300</v>
          </cell>
          <cell r="P583">
            <v>80</v>
          </cell>
          <cell r="R583">
            <v>1435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-3.1159999999999854E-2</v>
          </cell>
          <cell r="AK583">
            <v>-6.0000000000854925E-3</v>
          </cell>
          <cell r="AL583">
            <v>-3.1160000000113541E-2</v>
          </cell>
          <cell r="AM583">
            <v>-3.1160000000113541E-2</v>
          </cell>
          <cell r="AN583">
            <v>-3.1159999999999854E-2</v>
          </cell>
          <cell r="AP583">
            <v>0</v>
          </cell>
          <cell r="AS583">
            <v>-3.1159999999999854E-2</v>
          </cell>
          <cell r="AT583">
            <v>0</v>
          </cell>
          <cell r="AW583">
            <v>-3.1159999999999854E-2</v>
          </cell>
          <cell r="AX583">
            <v>0</v>
          </cell>
          <cell r="BA583">
            <v>-3.1159999999999854E-2</v>
          </cell>
          <cell r="BB583">
            <v>0</v>
          </cell>
          <cell r="BE583">
            <v>-3.1159999999999854E-2</v>
          </cell>
        </row>
        <row r="584">
          <cell r="B584" t="str">
            <v>9.13.5</v>
          </cell>
          <cell r="C584" t="str">
            <v>убытки от хищения и недостач (ущербы)</v>
          </cell>
          <cell r="D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D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213.60000000000002</v>
          </cell>
          <cell r="AS584">
            <v>213.60000000000002</v>
          </cell>
          <cell r="AT584">
            <v>227.48400000000001</v>
          </cell>
          <cell r="AW584">
            <v>441.08400000000006</v>
          </cell>
          <cell r="AX584">
            <v>242.04297600000001</v>
          </cell>
          <cell r="BA584">
            <v>683.12697600000001</v>
          </cell>
          <cell r="BB584">
            <v>0</v>
          </cell>
          <cell r="BE584">
            <v>683.12697600000001</v>
          </cell>
        </row>
        <row r="585">
          <cell r="B585" t="str">
            <v>9.13.6</v>
          </cell>
          <cell r="C585" t="str">
            <v>расходы на регистрацию имущества</v>
          </cell>
          <cell r="D585">
            <v>3765.3514930000001</v>
          </cell>
          <cell r="E585">
            <v>1742.7538</v>
          </cell>
          <cell r="F585">
            <v>7.7692999999953827E-2</v>
          </cell>
          <cell r="G585">
            <v>1011.26</v>
          </cell>
          <cell r="H585">
            <v>1011.26</v>
          </cell>
          <cell r="I585">
            <v>1874.6</v>
          </cell>
          <cell r="J585">
            <v>0</v>
          </cell>
          <cell r="K585">
            <v>0</v>
          </cell>
          <cell r="L585">
            <v>0</v>
          </cell>
          <cell r="M585">
            <v>1874.6</v>
          </cell>
          <cell r="N585">
            <v>1874.6</v>
          </cell>
          <cell r="R585">
            <v>1874.6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147.95149300000003</v>
          </cell>
          <cell r="AK585">
            <v>-4.6199999999998909E-2</v>
          </cell>
          <cell r="AL585">
            <v>3.1492999999954918E-2</v>
          </cell>
          <cell r="AM585">
            <v>1011.2914929999999</v>
          </cell>
          <cell r="AN585">
            <v>147.95149300000003</v>
          </cell>
          <cell r="AP585">
            <v>1532.5800000000002</v>
          </cell>
          <cell r="AS585">
            <v>1680.5314930000002</v>
          </cell>
          <cell r="AT585">
            <v>1632.1977000000002</v>
          </cell>
          <cell r="AW585">
            <v>3312.7291930000001</v>
          </cell>
          <cell r="AX585">
            <v>1736.6583528000003</v>
          </cell>
          <cell r="BA585">
            <v>5049.3875458000002</v>
          </cell>
          <cell r="BB585">
            <v>0</v>
          </cell>
          <cell r="BE585">
            <v>5049.3875458000002</v>
          </cell>
        </row>
        <row r="586">
          <cell r="B586" t="str">
            <v>9.13.7</v>
          </cell>
          <cell r="C586" t="str">
            <v>межевание зем. Участков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P586">
            <v>0</v>
          </cell>
          <cell r="AS586">
            <v>0</v>
          </cell>
          <cell r="AT586">
            <v>0</v>
          </cell>
          <cell r="AW586">
            <v>0</v>
          </cell>
          <cell r="AX586">
            <v>0</v>
          </cell>
          <cell r="BA586">
            <v>0</v>
          </cell>
          <cell r="BB586">
            <v>0</v>
          </cell>
          <cell r="BE586">
            <v>0</v>
          </cell>
        </row>
        <row r="587">
          <cell r="B587" t="str">
            <v>9.13.8</v>
          </cell>
          <cell r="C587" t="str">
            <v>обучение в вузах, повышение квалификации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</row>
        <row r="588">
          <cell r="B588" t="str">
            <v>9.13.9</v>
          </cell>
          <cell r="C588" t="str">
            <v>амортизация арендуемого  имущества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</row>
        <row r="589">
          <cell r="B589" t="str">
            <v>9.13.10</v>
          </cell>
          <cell r="C589" t="str">
            <v>прочие</v>
          </cell>
          <cell r="D589">
            <v>8262.8099691999996</v>
          </cell>
          <cell r="E589">
            <v>1673.4076399999999</v>
          </cell>
          <cell r="F589">
            <v>490.73044919999984</v>
          </cell>
          <cell r="G589">
            <v>3109.6693399999995</v>
          </cell>
          <cell r="H589">
            <v>2989.0025399999995</v>
          </cell>
          <cell r="I589">
            <v>5014.8</v>
          </cell>
          <cell r="J589">
            <v>345</v>
          </cell>
          <cell r="K589">
            <v>472.9</v>
          </cell>
          <cell r="L589">
            <v>1167.5</v>
          </cell>
          <cell r="M589">
            <v>3029.4</v>
          </cell>
          <cell r="N589">
            <v>5014.8</v>
          </cell>
          <cell r="O589">
            <v>345</v>
          </cell>
          <cell r="P589">
            <v>472.9</v>
          </cell>
          <cell r="Q589">
            <v>1167.5</v>
          </cell>
          <cell r="R589">
            <v>3029.4</v>
          </cell>
          <cell r="S589">
            <v>0</v>
          </cell>
          <cell r="X589">
            <v>0</v>
          </cell>
          <cell r="AC589">
            <v>3342</v>
          </cell>
          <cell r="AD589">
            <v>0</v>
          </cell>
          <cell r="AF589">
            <v>21.7</v>
          </cell>
          <cell r="AI589">
            <v>2013.7</v>
          </cell>
          <cell r="AJ589">
            <v>1919.7099691999988</v>
          </cell>
          <cell r="AK589">
            <v>0.10764000000017404</v>
          </cell>
          <cell r="AL589">
            <v>39.638089200000039</v>
          </cell>
          <cell r="AM589">
            <v>1960.1074291999996</v>
          </cell>
          <cell r="AN589">
            <v>1919.7099691999988</v>
          </cell>
          <cell r="AP589">
            <v>0</v>
          </cell>
          <cell r="AS589">
            <v>1919.7099691999988</v>
          </cell>
          <cell r="AT589">
            <v>0</v>
          </cell>
          <cell r="AW589">
            <v>1919.7099691999988</v>
          </cell>
          <cell r="AX589">
            <v>0</v>
          </cell>
          <cell r="BA589">
            <v>1919.7099691999988</v>
          </cell>
          <cell r="BB589">
            <v>0</v>
          </cell>
          <cell r="BE589">
            <v>1919.7099691999988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S592">
            <v>0</v>
          </cell>
          <cell r="AW592">
            <v>0</v>
          </cell>
          <cell r="BA592">
            <v>0</v>
          </cell>
          <cell r="BE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S593">
            <v>0</v>
          </cell>
          <cell r="AW593">
            <v>0</v>
          </cell>
          <cell r="BA593">
            <v>0</v>
          </cell>
          <cell r="BE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S594">
            <v>0</v>
          </cell>
          <cell r="AW594">
            <v>0</v>
          </cell>
          <cell r="BA594">
            <v>0</v>
          </cell>
          <cell r="BE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S595">
            <v>0</v>
          </cell>
          <cell r="AW595">
            <v>0</v>
          </cell>
          <cell r="BA595">
            <v>0</v>
          </cell>
          <cell r="BE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S596">
            <v>0</v>
          </cell>
          <cell r="AW596">
            <v>0</v>
          </cell>
          <cell r="BA596">
            <v>0</v>
          </cell>
          <cell r="BE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S597">
            <v>0</v>
          </cell>
          <cell r="AW597">
            <v>0</v>
          </cell>
          <cell r="BA597">
            <v>0</v>
          </cell>
          <cell r="BE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S598">
            <v>0</v>
          </cell>
          <cell r="AW598">
            <v>0</v>
          </cell>
          <cell r="BA598">
            <v>0</v>
          </cell>
          <cell r="BE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S599">
            <v>0</v>
          </cell>
          <cell r="AW599">
            <v>0</v>
          </cell>
          <cell r="BA599">
            <v>0</v>
          </cell>
          <cell r="BE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S600">
            <v>0</v>
          </cell>
          <cell r="AW600">
            <v>0</v>
          </cell>
          <cell r="BA600">
            <v>0</v>
          </cell>
          <cell r="BE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S601">
            <v>0</v>
          </cell>
          <cell r="AW601">
            <v>0</v>
          </cell>
          <cell r="BA601">
            <v>0</v>
          </cell>
          <cell r="BE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S604">
            <v>0</v>
          </cell>
          <cell r="AW604">
            <v>0</v>
          </cell>
          <cell r="BA604">
            <v>0</v>
          </cell>
          <cell r="BE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S605">
            <v>0</v>
          </cell>
          <cell r="AW605">
            <v>0</v>
          </cell>
          <cell r="BA605">
            <v>0</v>
          </cell>
          <cell r="BE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S606">
            <v>0</v>
          </cell>
          <cell r="AW606">
            <v>0</v>
          </cell>
          <cell r="BA606">
            <v>0</v>
          </cell>
          <cell r="BE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S607">
            <v>0</v>
          </cell>
          <cell r="AW607">
            <v>0</v>
          </cell>
          <cell r="BA607">
            <v>0</v>
          </cell>
          <cell r="BE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S608">
            <v>0</v>
          </cell>
          <cell r="AW608">
            <v>0</v>
          </cell>
          <cell r="BA608">
            <v>0</v>
          </cell>
          <cell r="BE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S609">
            <v>0</v>
          </cell>
          <cell r="AW609">
            <v>0</v>
          </cell>
          <cell r="BA609">
            <v>0</v>
          </cell>
          <cell r="BE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S610">
            <v>0</v>
          </cell>
          <cell r="AW610">
            <v>0</v>
          </cell>
          <cell r="BA610">
            <v>0</v>
          </cell>
          <cell r="BE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S611">
            <v>0</v>
          </cell>
          <cell r="AW611">
            <v>0</v>
          </cell>
          <cell r="BA611">
            <v>0</v>
          </cell>
          <cell r="BE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S612">
            <v>0</v>
          </cell>
          <cell r="AW612">
            <v>0</v>
          </cell>
          <cell r="BA612">
            <v>0</v>
          </cell>
          <cell r="BE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S613">
            <v>0</v>
          </cell>
          <cell r="AW613">
            <v>0</v>
          </cell>
          <cell r="BA613">
            <v>0</v>
          </cell>
          <cell r="BE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S616">
            <v>0</v>
          </cell>
          <cell r="AW616">
            <v>0</v>
          </cell>
          <cell r="BA616">
            <v>0</v>
          </cell>
          <cell r="BE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S617">
            <v>0</v>
          </cell>
          <cell r="AW617">
            <v>0</v>
          </cell>
          <cell r="BA617">
            <v>0</v>
          </cell>
          <cell r="BE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S618">
            <v>0</v>
          </cell>
          <cell r="AW618">
            <v>0</v>
          </cell>
          <cell r="BA618">
            <v>0</v>
          </cell>
          <cell r="BE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S619">
            <v>0</v>
          </cell>
          <cell r="AW619">
            <v>0</v>
          </cell>
          <cell r="BA619">
            <v>0</v>
          </cell>
          <cell r="BE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S620">
            <v>0</v>
          </cell>
          <cell r="AW620">
            <v>0</v>
          </cell>
          <cell r="BA620">
            <v>0</v>
          </cell>
          <cell r="BE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S621">
            <v>0</v>
          </cell>
          <cell r="AW621">
            <v>0</v>
          </cell>
          <cell r="BA621">
            <v>0</v>
          </cell>
          <cell r="BE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S622">
            <v>0</v>
          </cell>
          <cell r="AW622">
            <v>0</v>
          </cell>
          <cell r="BA622">
            <v>0</v>
          </cell>
          <cell r="BE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S623">
            <v>0</v>
          </cell>
          <cell r="AW623">
            <v>0</v>
          </cell>
          <cell r="BA623">
            <v>0</v>
          </cell>
          <cell r="BE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S624">
            <v>0</v>
          </cell>
          <cell r="AW624">
            <v>0</v>
          </cell>
          <cell r="BA624">
            <v>0</v>
          </cell>
          <cell r="BE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S625">
            <v>0</v>
          </cell>
          <cell r="AW625">
            <v>0</v>
          </cell>
          <cell r="BA625">
            <v>0</v>
          </cell>
          <cell r="BE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S626">
            <v>0</v>
          </cell>
          <cell r="AW626">
            <v>0</v>
          </cell>
          <cell r="BA626">
            <v>0</v>
          </cell>
          <cell r="BE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S627">
            <v>0</v>
          </cell>
          <cell r="AW627">
            <v>0</v>
          </cell>
          <cell r="BA627">
            <v>0</v>
          </cell>
          <cell r="BE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S628">
            <v>0</v>
          </cell>
          <cell r="AW628">
            <v>0</v>
          </cell>
          <cell r="BA628">
            <v>0</v>
          </cell>
          <cell r="BE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S629">
            <v>0</v>
          </cell>
          <cell r="AW629">
            <v>0</v>
          </cell>
          <cell r="BA629">
            <v>0</v>
          </cell>
          <cell r="BE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S630">
            <v>0</v>
          </cell>
          <cell r="AW630">
            <v>0</v>
          </cell>
          <cell r="BA630">
            <v>0</v>
          </cell>
          <cell r="BE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S631">
            <v>0</v>
          </cell>
          <cell r="AW631">
            <v>0</v>
          </cell>
          <cell r="BA631">
            <v>0</v>
          </cell>
          <cell r="BE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S632">
            <v>0</v>
          </cell>
          <cell r="AW632">
            <v>0</v>
          </cell>
          <cell r="BA632">
            <v>0</v>
          </cell>
          <cell r="BE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S633">
            <v>0</v>
          </cell>
          <cell r="AW633">
            <v>0</v>
          </cell>
          <cell r="BA633">
            <v>0</v>
          </cell>
          <cell r="BE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S634">
            <v>0</v>
          </cell>
          <cell r="AW634">
            <v>0</v>
          </cell>
          <cell r="BA634">
            <v>0</v>
          </cell>
          <cell r="BE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S635">
            <v>0</v>
          </cell>
          <cell r="AW635">
            <v>0</v>
          </cell>
          <cell r="BA635">
            <v>0</v>
          </cell>
          <cell r="BE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  <cell r="AP638" t="str">
            <v>2009 год (прогноз)</v>
          </cell>
          <cell r="AT638" t="str">
            <v>2010 год (прогноз)</v>
          </cell>
          <cell r="AX638" t="str">
            <v>2011 год (прогноз)</v>
          </cell>
          <cell r="BB638" t="str">
            <v>2012 год (прогноз)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  <cell r="AP639" t="str">
            <v>Выручка или возникновение прочих оснований для поступления</v>
          </cell>
          <cell r="AQ639" t="str">
            <v>Общий объем поступления</v>
          </cell>
          <cell r="AR639" t="str">
            <v>Сальдо на конец года.</v>
          </cell>
          <cell r="AT639" t="str">
            <v>Выручка или возникновение прочих оснований для поступления</v>
          </cell>
          <cell r="AU639" t="str">
            <v>Общий объем поступления</v>
          </cell>
          <cell r="AV639" t="str">
            <v>Сальдо на конец года.</v>
          </cell>
          <cell r="AX639" t="str">
            <v>Выручка или возникновение прочих оснований для поступления</v>
          </cell>
          <cell r="AY639" t="str">
            <v>Общий объем поступления</v>
          </cell>
          <cell r="AZ639" t="str">
            <v>Сальдо на конец года.</v>
          </cell>
          <cell r="BB639" t="str">
            <v>Выручка или возникновение прочих оснований для поступления</v>
          </cell>
          <cell r="BC639" t="str">
            <v>Общий объем поступления</v>
          </cell>
          <cell r="BD639" t="str">
            <v>Сальдо на конец года.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  <cell r="AQ640" t="str">
            <v>Итого за год</v>
          </cell>
          <cell r="AR640" t="str">
            <v>Активное (дебиторская задолжен.)</v>
          </cell>
          <cell r="AS640" t="str">
            <v>Пассивное (авансы получен.)</v>
          </cell>
          <cell r="AU640" t="str">
            <v>Итого за год</v>
          </cell>
          <cell r="AV640" t="str">
            <v>Активное (дебиторская задолжен.)</v>
          </cell>
          <cell r="AW640" t="str">
            <v>Пассивное (авансы получен.)</v>
          </cell>
          <cell r="AY640" t="str">
            <v>Итого за год</v>
          </cell>
          <cell r="AZ640" t="str">
            <v>Активное (дебиторская задолжен.)</v>
          </cell>
          <cell r="BA640" t="str">
            <v>Пассивное (авансы получен.)</v>
          </cell>
          <cell r="BC640" t="str">
            <v>Итого за год</v>
          </cell>
          <cell r="BD640" t="str">
            <v>Активное (дебиторская задолжен.)</v>
          </cell>
          <cell r="BE640" t="str">
            <v>Пассивное (авансы получен.)</v>
          </cell>
        </row>
        <row r="641">
          <cell r="E641" t="str">
            <v>I</v>
          </cell>
          <cell r="F641" t="str">
            <v>II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  <cell r="AP642">
            <v>40</v>
          </cell>
          <cell r="AQ642">
            <v>41</v>
          </cell>
          <cell r="AR642">
            <v>42</v>
          </cell>
          <cell r="AS642">
            <v>43</v>
          </cell>
          <cell r="AT642">
            <v>44</v>
          </cell>
          <cell r="AU642">
            <v>45</v>
          </cell>
          <cell r="AV642">
            <v>46</v>
          </cell>
          <cell r="AW642">
            <v>47</v>
          </cell>
          <cell r="AX642">
            <v>48</v>
          </cell>
          <cell r="AY642">
            <v>49</v>
          </cell>
          <cell r="AZ642">
            <v>50</v>
          </cell>
          <cell r="BA642">
            <v>51</v>
          </cell>
          <cell r="BB642">
            <v>52</v>
          </cell>
          <cell r="BC642">
            <v>53</v>
          </cell>
          <cell r="BD642">
            <v>54</v>
          </cell>
          <cell r="BE642">
            <v>55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</sheetData>
      <sheetData sheetId="18">
        <row r="7">
          <cell r="D7" t="str">
            <v>14.Б  ДВИЖЕНИЕ ПОТОКОВ НАЛИЧНОСТИ (ВЫПОЛНЕНИЕ)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отчет на 2009г.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</row>
        <row r="12">
          <cell r="E12" t="str">
            <v>I</v>
          </cell>
          <cell r="F12" t="str">
            <v>uu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5621432.5680297585</v>
          </cell>
          <cell r="E14">
            <v>1360282.8455493823</v>
          </cell>
          <cell r="F14">
            <v>1411736.8757007662</v>
          </cell>
          <cell r="G14">
            <v>1583937.0638928753</v>
          </cell>
          <cell r="H14">
            <v>1265475.7828867349</v>
          </cell>
          <cell r="I14">
            <v>5584930.1999999993</v>
          </cell>
          <cell r="J14">
            <v>1310498.8000000003</v>
          </cell>
          <cell r="K14">
            <v>1414924.7999999998</v>
          </cell>
          <cell r="L14">
            <v>1542579.1999999997</v>
          </cell>
          <cell r="M14">
            <v>1316927.3999999999</v>
          </cell>
          <cell r="N14">
            <v>4462413.5</v>
          </cell>
          <cell r="O14">
            <v>1038321.1</v>
          </cell>
          <cell r="P14">
            <v>1158682.1000000001</v>
          </cell>
          <cell r="Q14">
            <v>1275199.2</v>
          </cell>
          <cell r="R14">
            <v>990211.10000000009</v>
          </cell>
          <cell r="S14">
            <v>1122516.7</v>
          </cell>
          <cell r="T14">
            <v>272177.7</v>
          </cell>
          <cell r="U14">
            <v>256242.69999999998</v>
          </cell>
          <cell r="V14">
            <v>267380</v>
          </cell>
          <cell r="W14">
            <v>326716.3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41192.400000000001</v>
          </cell>
          <cell r="AD14">
            <v>55214.368029758713</v>
          </cell>
          <cell r="AE14">
            <v>78961.145549382243</v>
          </cell>
          <cell r="AF14">
            <v>75137.321250148365</v>
          </cell>
          <cell r="AG14">
            <v>98171.685143023758</v>
          </cell>
          <cell r="AH14">
            <v>55214.368029758713</v>
          </cell>
          <cell r="AI14">
            <v>44897.4</v>
          </cell>
          <cell r="AJ14">
            <v>22417</v>
          </cell>
          <cell r="AK14">
            <v>32882.1</v>
          </cell>
          <cell r="AL14">
            <v>32246.2</v>
          </cell>
          <cell r="AM14">
            <v>13922.699999999999</v>
          </cell>
          <cell r="AN14">
            <v>22417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3299329.9068945586</v>
          </cell>
          <cell r="E16">
            <v>848910.28874938225</v>
          </cell>
          <cell r="F16">
            <v>811117.82724356605</v>
          </cell>
          <cell r="G16">
            <v>806143.73801487545</v>
          </cell>
          <cell r="H16">
            <v>833158.05288673483</v>
          </cell>
          <cell r="I16">
            <v>3262513.0999999996</v>
          </cell>
          <cell r="J16">
            <v>799570.30000000016</v>
          </cell>
          <cell r="K16">
            <v>814305.49999999988</v>
          </cell>
          <cell r="L16">
            <v>764743</v>
          </cell>
          <cell r="M16">
            <v>883894.29999999993</v>
          </cell>
          <cell r="N16">
            <v>2139996.4</v>
          </cell>
          <cell r="O16">
            <v>527392.6</v>
          </cell>
          <cell r="P16">
            <v>558062.79999999993</v>
          </cell>
          <cell r="Q16">
            <v>497363</v>
          </cell>
          <cell r="R16">
            <v>557178</v>
          </cell>
          <cell r="S16">
            <v>1122516.7</v>
          </cell>
          <cell r="T16">
            <v>272177.7</v>
          </cell>
          <cell r="U16">
            <v>256242.69999999998</v>
          </cell>
          <cell r="V16">
            <v>267380</v>
          </cell>
          <cell r="W16">
            <v>326716.3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40552</v>
          </cell>
          <cell r="AD16">
            <v>54888.406894558713</v>
          </cell>
          <cell r="AE16">
            <v>77876.688749382243</v>
          </cell>
          <cell r="AF16">
            <v>74053.115992948369</v>
          </cell>
          <cell r="AG16">
            <v>97130.354007823757</v>
          </cell>
          <cell r="AH16">
            <v>54888.406894558713</v>
          </cell>
          <cell r="AI16">
            <v>44897.4</v>
          </cell>
          <cell r="AJ16">
            <v>22417</v>
          </cell>
          <cell r="AK16">
            <v>32882.1</v>
          </cell>
          <cell r="AL16">
            <v>32246.2</v>
          </cell>
          <cell r="AM16">
            <v>13922.699999999999</v>
          </cell>
          <cell r="AN16">
            <v>22417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3255159.7788993586</v>
          </cell>
          <cell r="E56">
            <v>837692.34328938229</v>
          </cell>
          <cell r="F56">
            <v>801641.60615036602</v>
          </cell>
          <cell r="G56">
            <v>797352.13453287538</v>
          </cell>
          <cell r="H56">
            <v>818473.6949267349</v>
          </cell>
          <cell r="I56">
            <v>3210235.9</v>
          </cell>
          <cell r="J56">
            <v>785159.10000000009</v>
          </cell>
          <cell r="K56">
            <v>801412.09999999986</v>
          </cell>
          <cell r="L56">
            <v>755130.79999999993</v>
          </cell>
          <cell r="M56">
            <v>868533.89999999991</v>
          </cell>
          <cell r="N56">
            <v>2087719.1999999997</v>
          </cell>
          <cell r="O56">
            <v>512981.39999999997</v>
          </cell>
          <cell r="P56">
            <v>545169.39999999991</v>
          </cell>
          <cell r="Q56">
            <v>487750.8</v>
          </cell>
          <cell r="R56">
            <v>541817.59999999998</v>
          </cell>
          <cell r="S56">
            <v>1122516.7</v>
          </cell>
          <cell r="T56">
            <v>272177.7</v>
          </cell>
          <cell r="U56">
            <v>256242.69999999998</v>
          </cell>
          <cell r="V56">
            <v>267380</v>
          </cell>
          <cell r="W56">
            <v>326716.3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48135.578899358719</v>
          </cell>
          <cell r="AE56">
            <v>64847.543289382236</v>
          </cell>
          <cell r="AF56">
            <v>64317.649439748362</v>
          </cell>
          <cell r="AG56">
            <v>87056.48397262377</v>
          </cell>
          <cell r="AH56">
            <v>48135.578899358719</v>
          </cell>
          <cell r="AI56">
            <v>44657.599999999999</v>
          </cell>
          <cell r="AJ56">
            <v>20956.400000000001</v>
          </cell>
          <cell r="AK56">
            <v>30059</v>
          </cell>
          <cell r="AL56">
            <v>29299.600000000002</v>
          </cell>
          <cell r="AM56">
            <v>9817.0999999999985</v>
          </cell>
          <cell r="AN56">
            <v>20956.400000000001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3218372.0598093583</v>
          </cell>
          <cell r="E57">
            <v>837303.09904938226</v>
          </cell>
          <cell r="F57">
            <v>798418.65952436603</v>
          </cell>
          <cell r="G57">
            <v>766519.39497887541</v>
          </cell>
          <cell r="H57">
            <v>816130.90625673486</v>
          </cell>
          <cell r="I57">
            <v>3191542.3</v>
          </cell>
          <cell r="J57">
            <v>783286.3</v>
          </cell>
          <cell r="K57">
            <v>797948.89999999991</v>
          </cell>
          <cell r="L57">
            <v>745897.7</v>
          </cell>
          <cell r="M57">
            <v>864409.39999999991</v>
          </cell>
          <cell r="N57">
            <v>2069025.5999999996</v>
          </cell>
          <cell r="O57">
            <v>511108.6</v>
          </cell>
          <cell r="P57">
            <v>541706.19999999995</v>
          </cell>
          <cell r="Q57">
            <v>478517.7</v>
          </cell>
          <cell r="R57">
            <v>537693.1</v>
          </cell>
          <cell r="S57">
            <v>1122516.7</v>
          </cell>
          <cell r="T57">
            <v>272177.7</v>
          </cell>
          <cell r="U57">
            <v>256242.69999999998</v>
          </cell>
          <cell r="V57">
            <v>267380</v>
          </cell>
          <cell r="W57">
            <v>326716.3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48135.559809358718</v>
          </cell>
          <cell r="AE57">
            <v>64838.699049382238</v>
          </cell>
          <cell r="AF57">
            <v>64317.658573748355</v>
          </cell>
          <cell r="AG57">
            <v>84643.353552623768</v>
          </cell>
          <cell r="AH57">
            <v>48135.559809358718</v>
          </cell>
          <cell r="AI57">
            <v>19526</v>
          </cell>
          <cell r="AJ57">
            <v>14589.4</v>
          </cell>
          <cell r="AK57">
            <v>4105.5</v>
          </cell>
          <cell r="AL57">
            <v>3114.7</v>
          </cell>
          <cell r="AM57">
            <v>2818.7</v>
          </cell>
          <cell r="AN57">
            <v>14589.4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3218372.0598093583</v>
          </cell>
          <cell r="E61">
            <v>837303.09904938226</v>
          </cell>
          <cell r="F61">
            <v>798418.65952436603</v>
          </cell>
          <cell r="G61">
            <v>766519.39497887541</v>
          </cell>
          <cell r="H61">
            <v>816130.90625673486</v>
          </cell>
          <cell r="I61">
            <v>3191542.3</v>
          </cell>
          <cell r="J61">
            <v>783286.3</v>
          </cell>
          <cell r="K61">
            <v>797948.89999999991</v>
          </cell>
          <cell r="L61">
            <v>745897.7</v>
          </cell>
          <cell r="M61">
            <v>864409.39999999991</v>
          </cell>
          <cell r="N61">
            <v>2069025.5999999996</v>
          </cell>
          <cell r="O61">
            <v>511108.6</v>
          </cell>
          <cell r="P61">
            <v>541706.19999999995</v>
          </cell>
          <cell r="Q61">
            <v>478517.7</v>
          </cell>
          <cell r="R61">
            <v>537693.1</v>
          </cell>
          <cell r="S61">
            <v>1122516.7</v>
          </cell>
          <cell r="T61">
            <v>272177.7</v>
          </cell>
          <cell r="U61">
            <v>256242.69999999998</v>
          </cell>
          <cell r="V61">
            <v>267380</v>
          </cell>
          <cell r="W61">
            <v>326716.3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48135.559809358718</v>
          </cell>
          <cell r="AE61">
            <v>64838.699049382238</v>
          </cell>
          <cell r="AF61">
            <v>64317.658573748355</v>
          </cell>
          <cell r="AG61">
            <v>84643.353552623768</v>
          </cell>
          <cell r="AH61">
            <v>48135.559809358718</v>
          </cell>
          <cell r="AI61">
            <v>19526</v>
          </cell>
          <cell r="AJ61">
            <v>14589.4</v>
          </cell>
          <cell r="AK61">
            <v>4105.5</v>
          </cell>
          <cell r="AL61">
            <v>3114.7</v>
          </cell>
          <cell r="AM61">
            <v>2818.7</v>
          </cell>
          <cell r="AN61">
            <v>14589.4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3218372.0598093583</v>
          </cell>
          <cell r="E65">
            <v>837303.09904938226</v>
          </cell>
          <cell r="F65">
            <v>798418.65952436603</v>
          </cell>
          <cell r="G65">
            <v>766519.39497887541</v>
          </cell>
          <cell r="H65">
            <v>816130.90625673486</v>
          </cell>
          <cell r="I65">
            <v>3191542.3</v>
          </cell>
          <cell r="J65">
            <v>783286.3</v>
          </cell>
          <cell r="K65">
            <v>797948.89999999991</v>
          </cell>
          <cell r="L65">
            <v>745897.7</v>
          </cell>
          <cell r="M65">
            <v>864409.39999999991</v>
          </cell>
          <cell r="N65">
            <v>2069025.5999999996</v>
          </cell>
          <cell r="O65">
            <v>511108.6</v>
          </cell>
          <cell r="P65">
            <v>541706.19999999995</v>
          </cell>
          <cell r="Q65">
            <v>478517.7</v>
          </cell>
          <cell r="R65">
            <v>537693.1</v>
          </cell>
          <cell r="S65">
            <v>1122516.7</v>
          </cell>
          <cell r="T65">
            <v>272177.7</v>
          </cell>
          <cell r="U65">
            <v>256242.69999999998</v>
          </cell>
          <cell r="V65">
            <v>267380</v>
          </cell>
          <cell r="W65">
            <v>326716.3</v>
          </cell>
          <cell r="X65">
            <v>0</v>
          </cell>
          <cell r="AC65">
            <v>26242.400000000001</v>
          </cell>
          <cell r="AD65">
            <v>48135.559809358718</v>
          </cell>
          <cell r="AE65">
            <v>64838.699049382238</v>
          </cell>
          <cell r="AF65">
            <v>64317.658573748355</v>
          </cell>
          <cell r="AG65">
            <v>84643.353552623768</v>
          </cell>
          <cell r="AH65">
            <v>48135.559809358718</v>
          </cell>
          <cell r="AI65">
            <v>19526</v>
          </cell>
          <cell r="AJ65">
            <v>14589.4</v>
          </cell>
          <cell r="AK65">
            <v>4105.5</v>
          </cell>
          <cell r="AL65">
            <v>3114.7</v>
          </cell>
          <cell r="AM65">
            <v>2818.7</v>
          </cell>
          <cell r="AN65">
            <v>14589.4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36787.719089999999</v>
          </cell>
          <cell r="E66">
            <v>389.24423999999999</v>
          </cell>
          <cell r="F66">
            <v>3222.9466259999999</v>
          </cell>
          <cell r="G66">
            <v>30832.739554</v>
          </cell>
          <cell r="H66">
            <v>2342.7886699999995</v>
          </cell>
          <cell r="I66">
            <v>18693.599999999999</v>
          </cell>
          <cell r="J66">
            <v>1872.8</v>
          </cell>
          <cell r="K66">
            <v>3463.2</v>
          </cell>
          <cell r="L66">
            <v>9233.1</v>
          </cell>
          <cell r="M66">
            <v>4124.5</v>
          </cell>
          <cell r="N66">
            <v>18693.599999999999</v>
          </cell>
          <cell r="O66">
            <v>1872.8</v>
          </cell>
          <cell r="P66">
            <v>3463.2</v>
          </cell>
          <cell r="Q66">
            <v>9233.1</v>
          </cell>
          <cell r="R66">
            <v>4124.5</v>
          </cell>
          <cell r="S66">
            <v>0</v>
          </cell>
          <cell r="X66">
            <v>0</v>
          </cell>
          <cell r="AC66">
            <v>670.5</v>
          </cell>
          <cell r="AD66">
            <v>1.9090000001597218E-2</v>
          </cell>
          <cell r="AE66">
            <v>8.8442400000014914</v>
          </cell>
          <cell r="AF66">
            <v>-9.1339999962656293E-3</v>
          </cell>
          <cell r="AG66">
            <v>2413.1304200000013</v>
          </cell>
          <cell r="AH66">
            <v>1.9090000001597218E-2</v>
          </cell>
          <cell r="AI66">
            <v>25131.599999999999</v>
          </cell>
          <cell r="AJ66">
            <v>6367</v>
          </cell>
          <cell r="AK66">
            <v>25953.5</v>
          </cell>
          <cell r="AL66">
            <v>26184.9</v>
          </cell>
          <cell r="AM66">
            <v>6998.4</v>
          </cell>
          <cell r="AN66">
            <v>6367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3264068.7967873048</v>
          </cell>
          <cell r="E68">
            <v>848275.04938938224</v>
          </cell>
          <cell r="F68">
            <v>807081.92688436608</v>
          </cell>
          <cell r="G68">
            <v>775559.57325779181</v>
          </cell>
          <cell r="H68">
            <v>833152.24725576502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3270785.0967873051</v>
          </cell>
          <cell r="AE68">
            <v>854991.34938938229</v>
          </cell>
          <cell r="AF68">
            <v>1662073.2762737484</v>
          </cell>
          <cell r="AG68">
            <v>2437632.8495315402</v>
          </cell>
          <cell r="AH68">
            <v>3270785.0967873051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1379777.7506784415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344998.43838116282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1387304.4506784412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1387304.4506784412</v>
          </cell>
          <cell r="AI69">
            <v>10366</v>
          </cell>
          <cell r="AJ69">
            <v>0</v>
          </cell>
        </row>
        <row r="70">
          <cell r="B70" t="str">
            <v>4а.1.2.</v>
          </cell>
          <cell r="C70" t="str">
            <v>СН 1 (35 кВ)</v>
          </cell>
          <cell r="D70">
            <v>141179.07675547054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35818.983512940038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144682.97675547056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144682.97675547056</v>
          </cell>
          <cell r="AI70">
            <v>820</v>
          </cell>
          <cell r="AJ70">
            <v>0</v>
          </cell>
        </row>
        <row r="71">
          <cell r="B71" t="str">
            <v>4а.1.3.</v>
          </cell>
          <cell r="C71" t="str">
            <v>СН 2 (20-1 кВ)</v>
          </cell>
          <cell r="D71">
            <v>963013.29756081535</v>
          </cell>
          <cell r="E71">
            <v>244801.64046842395</v>
          </cell>
          <cell r="F71">
            <v>236528.37436763151</v>
          </cell>
          <cell r="G71">
            <v>236286.30179062393</v>
          </cell>
          <cell r="H71">
            <v>245396.98093413594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961733.9975608153</v>
          </cell>
          <cell r="AE71">
            <v>243522.34046842396</v>
          </cell>
          <cell r="AF71">
            <v>480050.71483605547</v>
          </cell>
          <cell r="AG71">
            <v>716337.01662667934</v>
          </cell>
          <cell r="AH71">
            <v>961733.9975608153</v>
          </cell>
          <cell r="AI71">
            <v>5305</v>
          </cell>
          <cell r="AJ71">
            <v>0</v>
          </cell>
        </row>
        <row r="72">
          <cell r="B72" t="str">
            <v>4а.1.4.</v>
          </cell>
          <cell r="C72" t="str">
            <v>НН (0,4 кВ и ниже)</v>
          </cell>
          <cell r="D72">
            <v>780098.67179257795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206937.84442752623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777063.67179257795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777063.67179257795</v>
          </cell>
          <cell r="AI72">
            <v>3035</v>
          </cell>
          <cell r="AJ72">
            <v>0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10882.996599999999</v>
          </cell>
          <cell r="E73">
            <v>3409.93172</v>
          </cell>
          <cell r="F73">
            <v>723.8420799999999</v>
          </cell>
          <cell r="G73">
            <v>1619.8124399999999</v>
          </cell>
          <cell r="H73">
            <v>5129.4103599999999</v>
          </cell>
          <cell r="I73">
            <v>22016.6</v>
          </cell>
          <cell r="J73">
            <v>7931.4</v>
          </cell>
          <cell r="K73">
            <v>3612.6000000000004</v>
          </cell>
          <cell r="L73">
            <v>2629.3</v>
          </cell>
          <cell r="M73">
            <v>7843.3</v>
          </cell>
          <cell r="N73">
            <v>22016.6</v>
          </cell>
          <cell r="O73">
            <v>7931.4</v>
          </cell>
          <cell r="P73">
            <v>3612.6000000000004</v>
          </cell>
          <cell r="Q73">
            <v>2629.3</v>
          </cell>
          <cell r="R73">
            <v>7843.3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2273.0965999999999</v>
          </cell>
          <cell r="AE73">
            <v>10231.23172</v>
          </cell>
          <cell r="AF73">
            <v>7465.9738000000007</v>
          </cell>
          <cell r="AG73">
            <v>7574.3862399999998</v>
          </cell>
          <cell r="AH73">
            <v>2273.0965999999999</v>
          </cell>
          <cell r="AI73">
            <v>177.9</v>
          </cell>
          <cell r="AJ73">
            <v>1460.6</v>
          </cell>
          <cell r="AK73">
            <v>2806.6</v>
          </cell>
          <cell r="AL73">
            <v>2930.1</v>
          </cell>
          <cell r="AM73">
            <v>4048</v>
          </cell>
          <cell r="AN73">
            <v>1460.6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2440.09328</v>
          </cell>
          <cell r="E76">
            <v>599.03171999999995</v>
          </cell>
          <cell r="F76">
            <v>534.8420799999999</v>
          </cell>
          <cell r="G76">
            <v>574.00911999999994</v>
          </cell>
          <cell r="H76">
            <v>732.21036000000004</v>
          </cell>
          <cell r="I76">
            <v>3761</v>
          </cell>
          <cell r="J76">
            <v>247.9</v>
          </cell>
          <cell r="K76">
            <v>523.9</v>
          </cell>
          <cell r="L76">
            <v>1256.9000000000001</v>
          </cell>
          <cell r="M76">
            <v>1732.3</v>
          </cell>
          <cell r="N76">
            <v>3761</v>
          </cell>
          <cell r="O76">
            <v>247.9</v>
          </cell>
          <cell r="P76">
            <v>523.9</v>
          </cell>
          <cell r="Q76">
            <v>1256.9000000000001</v>
          </cell>
          <cell r="R76">
            <v>1732.3</v>
          </cell>
          <cell r="S76">
            <v>0</v>
          </cell>
          <cell r="X76">
            <v>0</v>
          </cell>
          <cell r="AC76">
            <v>33.299999999999997</v>
          </cell>
          <cell r="AD76">
            <v>-6.7200000002003435E-3</v>
          </cell>
          <cell r="AE76">
            <v>377.73171999999994</v>
          </cell>
          <cell r="AF76">
            <v>477.3737999999999</v>
          </cell>
          <cell r="AG76">
            <v>-1.7080000000333939E-2</v>
          </cell>
          <cell r="AH76">
            <v>-6.7200000002003435E-3</v>
          </cell>
          <cell r="AI76">
            <v>110.9</v>
          </cell>
          <cell r="AJ76">
            <v>1398.5</v>
          </cell>
          <cell r="AK76">
            <v>104.2</v>
          </cell>
          <cell r="AL76">
            <v>192.9</v>
          </cell>
          <cell r="AM76">
            <v>398.4</v>
          </cell>
          <cell r="AN76">
            <v>1398.5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8442.9033199999994</v>
          </cell>
          <cell r="E77">
            <v>2810.9</v>
          </cell>
          <cell r="F77">
            <v>189</v>
          </cell>
          <cell r="G77">
            <v>1045.80332</v>
          </cell>
          <cell r="H77">
            <v>4397.2</v>
          </cell>
          <cell r="I77">
            <v>18255.599999999999</v>
          </cell>
          <cell r="J77">
            <v>7683.5</v>
          </cell>
          <cell r="K77">
            <v>3088.7000000000003</v>
          </cell>
          <cell r="L77">
            <v>1372.4</v>
          </cell>
          <cell r="M77">
            <v>6111</v>
          </cell>
          <cell r="N77">
            <v>18255.599999999999</v>
          </cell>
          <cell r="O77">
            <v>7683.5</v>
          </cell>
          <cell r="P77">
            <v>3088.7000000000003</v>
          </cell>
          <cell r="Q77">
            <v>1372.4</v>
          </cell>
          <cell r="R77">
            <v>6111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2273.1033200000002</v>
          </cell>
          <cell r="AE77">
            <v>9853.5</v>
          </cell>
          <cell r="AF77">
            <v>6988.6</v>
          </cell>
          <cell r="AG77">
            <v>7574.4033200000003</v>
          </cell>
          <cell r="AH77">
            <v>2273.1033200000002</v>
          </cell>
          <cell r="AI77">
            <v>67</v>
          </cell>
          <cell r="AJ77">
            <v>62.1</v>
          </cell>
          <cell r="AK77">
            <v>2702.4</v>
          </cell>
          <cell r="AL77">
            <v>2737.2</v>
          </cell>
          <cell r="AM77">
            <v>3649.6</v>
          </cell>
          <cell r="AN77">
            <v>62.1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33287.131395199998</v>
          </cell>
          <cell r="E83">
            <v>7808.0137399999994</v>
          </cell>
          <cell r="F83">
            <v>8752.3790131999995</v>
          </cell>
          <cell r="G83">
            <v>7171.7910419999998</v>
          </cell>
          <cell r="H83">
            <v>9554.9475999999977</v>
          </cell>
          <cell r="I83">
            <v>30260.6</v>
          </cell>
          <cell r="J83">
            <v>6479.8</v>
          </cell>
          <cell r="K83">
            <v>9280.7999999999993</v>
          </cell>
          <cell r="L83">
            <v>6982.9</v>
          </cell>
          <cell r="M83">
            <v>7517.0999999999995</v>
          </cell>
          <cell r="N83">
            <v>30260.6</v>
          </cell>
          <cell r="O83">
            <v>6479.8</v>
          </cell>
          <cell r="P83">
            <v>9280.7999999999993</v>
          </cell>
          <cell r="Q83">
            <v>6982.9</v>
          </cell>
          <cell r="R83">
            <v>7517.0999999999995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1515.1000000000001</v>
          </cell>
          <cell r="AD83">
            <v>4479.7313951999986</v>
          </cell>
          <cell r="AE83">
            <v>2797.9137399999995</v>
          </cell>
          <cell r="AF83">
            <v>2269.4927531999992</v>
          </cell>
          <cell r="AG83">
            <v>2499.4837951999989</v>
          </cell>
          <cell r="AH83">
            <v>4479.7313951999986</v>
          </cell>
          <cell r="AI83">
            <v>61.9</v>
          </cell>
          <cell r="AJ83">
            <v>0</v>
          </cell>
          <cell r="AK83">
            <v>16.5</v>
          </cell>
          <cell r="AL83">
            <v>16.5</v>
          </cell>
          <cell r="AM83">
            <v>57.6</v>
          </cell>
          <cell r="AN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650.5</v>
          </cell>
          <cell r="E88">
            <v>467.6</v>
          </cell>
          <cell r="F88">
            <v>63.4</v>
          </cell>
          <cell r="G88">
            <v>30.1</v>
          </cell>
          <cell r="H88">
            <v>89.4</v>
          </cell>
          <cell r="I88">
            <v>658.19999999999993</v>
          </cell>
          <cell r="J88">
            <v>467.6</v>
          </cell>
          <cell r="K88">
            <v>39.700000000000003</v>
          </cell>
          <cell r="L88">
            <v>61.5</v>
          </cell>
          <cell r="M88">
            <v>89.4</v>
          </cell>
          <cell r="N88">
            <v>658.19999999999993</v>
          </cell>
          <cell r="O88">
            <v>467.6</v>
          </cell>
          <cell r="P88">
            <v>39.700000000000003</v>
          </cell>
          <cell r="Q88">
            <v>61.5</v>
          </cell>
          <cell r="R88">
            <v>89.4</v>
          </cell>
          <cell r="S88">
            <v>0</v>
          </cell>
          <cell r="X88">
            <v>0</v>
          </cell>
          <cell r="AC88">
            <v>7.7</v>
          </cell>
          <cell r="AD88">
            <v>0</v>
          </cell>
          <cell r="AE88">
            <v>7.6999999999999886</v>
          </cell>
          <cell r="AF88">
            <v>31.399999999999991</v>
          </cell>
          <cell r="AG88">
            <v>-7.1054273576010019E-15</v>
          </cell>
          <cell r="AH88">
            <v>0</v>
          </cell>
          <cell r="AJ88">
            <v>0</v>
          </cell>
        </row>
        <row r="89">
          <cell r="B89" t="str">
            <v>7.4</v>
          </cell>
          <cell r="C89" t="str">
            <v>От аренды</v>
          </cell>
          <cell r="D89">
            <v>23365.058495199999</v>
          </cell>
          <cell r="E89">
            <v>6037.3437399999993</v>
          </cell>
          <cell r="F89">
            <v>5613.6243132</v>
          </cell>
          <cell r="G89">
            <v>5438.8110419999994</v>
          </cell>
          <cell r="H89">
            <v>6275.2793999999994</v>
          </cell>
          <cell r="I89">
            <v>24323.800000000003</v>
          </cell>
          <cell r="J89">
            <v>5148.1000000000004</v>
          </cell>
          <cell r="K89">
            <v>7043.6</v>
          </cell>
          <cell r="L89">
            <v>5508.7</v>
          </cell>
          <cell r="M89">
            <v>6623.4</v>
          </cell>
          <cell r="N89">
            <v>24323.800000000003</v>
          </cell>
          <cell r="O89">
            <v>5148.1000000000004</v>
          </cell>
          <cell r="P89">
            <v>7043.6</v>
          </cell>
          <cell r="Q89">
            <v>5508.7</v>
          </cell>
          <cell r="R89">
            <v>6623.4</v>
          </cell>
          <cell r="S89">
            <v>0</v>
          </cell>
          <cell r="X89">
            <v>0</v>
          </cell>
          <cell r="AC89">
            <v>1374.4</v>
          </cell>
          <cell r="AD89">
            <v>415.65849519999847</v>
          </cell>
          <cell r="AE89">
            <v>2263.6437399999995</v>
          </cell>
          <cell r="AF89">
            <v>833.66805319999912</v>
          </cell>
          <cell r="AG89">
            <v>763.77909519999866</v>
          </cell>
          <cell r="AH89">
            <v>415.65849519999847</v>
          </cell>
          <cell r="AJ89">
            <v>0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907.2272999999999</v>
          </cell>
          <cell r="E93">
            <v>452.4</v>
          </cell>
          <cell r="F93">
            <v>175.22729999999999</v>
          </cell>
          <cell r="G93">
            <v>146.69999999999999</v>
          </cell>
          <cell r="H93">
            <v>132.9</v>
          </cell>
          <cell r="I93">
            <v>907.19999999999993</v>
          </cell>
          <cell r="J93">
            <v>452.4</v>
          </cell>
          <cell r="K93">
            <v>175.2</v>
          </cell>
          <cell r="L93">
            <v>146.69999999999999</v>
          </cell>
          <cell r="M93">
            <v>132.9</v>
          </cell>
          <cell r="N93">
            <v>907.19999999999993</v>
          </cell>
          <cell r="O93">
            <v>452.4</v>
          </cell>
          <cell r="P93">
            <v>175.2</v>
          </cell>
          <cell r="Q93">
            <v>146.69999999999999</v>
          </cell>
          <cell r="R93">
            <v>132.9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1361.1699999999998</v>
          </cell>
          <cell r="E95">
            <v>4.7</v>
          </cell>
          <cell r="F95">
            <v>1230.8</v>
          </cell>
          <cell r="G95">
            <v>81.099999999999994</v>
          </cell>
          <cell r="H95">
            <v>44.57</v>
          </cell>
          <cell r="I95">
            <v>1361.1999999999998</v>
          </cell>
          <cell r="J95">
            <v>4.7</v>
          </cell>
          <cell r="K95">
            <v>1230.8</v>
          </cell>
          <cell r="L95">
            <v>81.099999999999994</v>
          </cell>
          <cell r="M95">
            <v>44.6</v>
          </cell>
          <cell r="N95">
            <v>1361.1999999999998</v>
          </cell>
          <cell r="O95">
            <v>4.7</v>
          </cell>
          <cell r="P95">
            <v>1230.8</v>
          </cell>
          <cell r="Q95">
            <v>81.099999999999994</v>
          </cell>
          <cell r="R95">
            <v>44.6</v>
          </cell>
          <cell r="S95">
            <v>0</v>
          </cell>
          <cell r="X95">
            <v>0</v>
          </cell>
          <cell r="AD95">
            <v>-3.0000000000001137E-2</v>
          </cell>
          <cell r="AE95">
            <v>0</v>
          </cell>
          <cell r="AF95">
            <v>0</v>
          </cell>
          <cell r="AG95">
            <v>0</v>
          </cell>
          <cell r="AH95">
            <v>-3.0000000000001137E-2</v>
          </cell>
          <cell r="AJ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7003.1756000000005</v>
          </cell>
          <cell r="E97">
            <v>845.97</v>
          </cell>
          <cell r="F97">
            <v>1669.3274000000001</v>
          </cell>
          <cell r="G97">
            <v>1475.08</v>
          </cell>
          <cell r="H97">
            <v>3012.7981999999997</v>
          </cell>
          <cell r="I97">
            <v>3010.2</v>
          </cell>
          <cell r="J97">
            <v>407</v>
          </cell>
          <cell r="K97">
            <v>791.5</v>
          </cell>
          <cell r="L97">
            <v>1184.9000000000001</v>
          </cell>
          <cell r="M97">
            <v>626.79999999999995</v>
          </cell>
          <cell r="N97">
            <v>3010.2</v>
          </cell>
          <cell r="O97">
            <v>407</v>
          </cell>
          <cell r="P97">
            <v>791.5</v>
          </cell>
          <cell r="Q97">
            <v>1184.9000000000001</v>
          </cell>
          <cell r="R97">
            <v>626.79999999999995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133</v>
          </cell>
          <cell r="AD97">
            <v>4064.0755999999997</v>
          </cell>
          <cell r="AE97">
            <v>526.57000000000005</v>
          </cell>
          <cell r="AF97">
            <v>1404.3974000000003</v>
          </cell>
          <cell r="AG97">
            <v>1735.6774</v>
          </cell>
          <cell r="AH97">
            <v>4064.0755999999997</v>
          </cell>
          <cell r="AI97">
            <v>61.9</v>
          </cell>
          <cell r="AJ97">
            <v>0</v>
          </cell>
          <cell r="AK97">
            <v>16.5</v>
          </cell>
          <cell r="AL97">
            <v>16.5</v>
          </cell>
          <cell r="AM97">
            <v>57.6</v>
          </cell>
          <cell r="AN97">
            <v>0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3299329.9068945586</v>
          </cell>
          <cell r="E99">
            <v>848910.28874938225</v>
          </cell>
          <cell r="F99">
            <v>811117.82724356605</v>
          </cell>
          <cell r="G99">
            <v>806143.73801487545</v>
          </cell>
          <cell r="H99">
            <v>833158.05288673483</v>
          </cell>
          <cell r="I99">
            <v>3262513.0999999996</v>
          </cell>
          <cell r="J99">
            <v>799570.30000000016</v>
          </cell>
          <cell r="K99">
            <v>814305.49999999988</v>
          </cell>
          <cell r="L99">
            <v>764743</v>
          </cell>
          <cell r="M99">
            <v>883894.29999999993</v>
          </cell>
          <cell r="N99">
            <v>2139996.4</v>
          </cell>
          <cell r="O99">
            <v>527392.6</v>
          </cell>
          <cell r="P99">
            <v>558062.79999999993</v>
          </cell>
          <cell r="Q99">
            <v>497363</v>
          </cell>
          <cell r="R99">
            <v>557178</v>
          </cell>
          <cell r="S99">
            <v>1122516.7</v>
          </cell>
          <cell r="T99">
            <v>272177.7</v>
          </cell>
          <cell r="U99">
            <v>256242.69999999998</v>
          </cell>
          <cell r="V99">
            <v>267380</v>
          </cell>
          <cell r="W99">
            <v>326716.3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40552</v>
          </cell>
          <cell r="AD99">
            <v>54888.406894558713</v>
          </cell>
          <cell r="AE99">
            <v>77876.688749382243</v>
          </cell>
          <cell r="AF99">
            <v>74053.115992948369</v>
          </cell>
          <cell r="AG99">
            <v>97130.354007823757</v>
          </cell>
          <cell r="AH99">
            <v>54888.406894558713</v>
          </cell>
          <cell r="AI99">
            <v>44897.4</v>
          </cell>
          <cell r="AJ99">
            <v>22417</v>
          </cell>
          <cell r="AK99">
            <v>32882.1</v>
          </cell>
          <cell r="AL99">
            <v>32246.2</v>
          </cell>
          <cell r="AM99">
            <v>13922.699999999999</v>
          </cell>
          <cell r="AN99">
            <v>22417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10468.1</v>
          </cell>
          <cell r="E101">
            <v>7363.1</v>
          </cell>
          <cell r="F101">
            <v>1275.8</v>
          </cell>
          <cell r="G101">
            <v>997.2</v>
          </cell>
          <cell r="H101">
            <v>832</v>
          </cell>
          <cell r="I101">
            <v>10468.1</v>
          </cell>
          <cell r="J101">
            <v>7363.1</v>
          </cell>
          <cell r="K101">
            <v>1275.8</v>
          </cell>
          <cell r="L101">
            <v>997.2</v>
          </cell>
          <cell r="M101">
            <v>832</v>
          </cell>
          <cell r="N101">
            <v>10468.1</v>
          </cell>
          <cell r="O101">
            <v>7363.1</v>
          </cell>
          <cell r="P101">
            <v>1275.8</v>
          </cell>
          <cell r="Q101">
            <v>997.2</v>
          </cell>
          <cell r="R101">
            <v>832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10468.1</v>
          </cell>
          <cell r="E103">
            <v>7363.1</v>
          </cell>
          <cell r="F103">
            <v>1275.8</v>
          </cell>
          <cell r="G103">
            <v>997.2</v>
          </cell>
          <cell r="H103">
            <v>832</v>
          </cell>
          <cell r="I103">
            <v>10468.1</v>
          </cell>
          <cell r="J103">
            <v>7363.1</v>
          </cell>
          <cell r="K103">
            <v>1275.8</v>
          </cell>
          <cell r="L103">
            <v>997.2</v>
          </cell>
          <cell r="M103">
            <v>832</v>
          </cell>
          <cell r="N103">
            <v>10468.1</v>
          </cell>
          <cell r="O103">
            <v>7363.1</v>
          </cell>
          <cell r="P103">
            <v>1275.8</v>
          </cell>
          <cell r="Q103">
            <v>997.2</v>
          </cell>
          <cell r="R103">
            <v>832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10468.1</v>
          </cell>
          <cell r="E104">
            <v>7363.1</v>
          </cell>
          <cell r="F104">
            <v>1275.8</v>
          </cell>
          <cell r="G104">
            <v>997.2</v>
          </cell>
          <cell r="H104">
            <v>832</v>
          </cell>
          <cell r="I104">
            <v>10468.1</v>
          </cell>
          <cell r="J104">
            <v>7363.1</v>
          </cell>
          <cell r="K104">
            <v>1275.8</v>
          </cell>
          <cell r="L104">
            <v>997.2</v>
          </cell>
          <cell r="M104">
            <v>832</v>
          </cell>
          <cell r="N104">
            <v>10468.1</v>
          </cell>
          <cell r="O104">
            <v>7363.1</v>
          </cell>
          <cell r="P104">
            <v>1275.8</v>
          </cell>
          <cell r="Q104">
            <v>997.2</v>
          </cell>
          <cell r="R104">
            <v>832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</row>
        <row r="109">
          <cell r="E109" t="str">
            <v>I</v>
          </cell>
          <cell r="F109" t="str">
            <v>uu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733.66113519999988</v>
          </cell>
          <cell r="E112">
            <v>551.95679999999993</v>
          </cell>
          <cell r="F112">
            <v>63.548457199999987</v>
          </cell>
          <cell r="G112">
            <v>13.725877999999998</v>
          </cell>
          <cell r="H112">
            <v>104.42999999999999</v>
          </cell>
          <cell r="I112">
            <v>1048.0999999999999</v>
          </cell>
          <cell r="J112">
            <v>107.9</v>
          </cell>
          <cell r="K112">
            <v>63.8</v>
          </cell>
          <cell r="L112">
            <v>56.6</v>
          </cell>
          <cell r="M112">
            <v>819.8</v>
          </cell>
          <cell r="N112">
            <v>1048.0999999999999</v>
          </cell>
          <cell r="O112">
            <v>107.9</v>
          </cell>
          <cell r="P112">
            <v>63.8</v>
          </cell>
          <cell r="Q112">
            <v>56.6</v>
          </cell>
          <cell r="R112">
            <v>819.8</v>
          </cell>
          <cell r="S112">
            <v>0</v>
          </cell>
          <cell r="X112">
            <v>0</v>
          </cell>
          <cell r="AC112">
            <v>640.4</v>
          </cell>
          <cell r="AD112">
            <v>325.96113520000017</v>
          </cell>
          <cell r="AE112">
            <v>1084.4567999999999</v>
          </cell>
          <cell r="AF112">
            <v>1084.2052572</v>
          </cell>
          <cell r="AG112">
            <v>1041.3311352000001</v>
          </cell>
          <cell r="AH112">
            <v>325.96113520000017</v>
          </cell>
          <cell r="AJ112">
            <v>0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733.66113519999988</v>
          </cell>
          <cell r="E121">
            <v>551.95679999999993</v>
          </cell>
          <cell r="F121">
            <v>63.548457199999987</v>
          </cell>
          <cell r="G121">
            <v>13.725877999999998</v>
          </cell>
          <cell r="H121">
            <v>104.42999999999999</v>
          </cell>
          <cell r="I121">
            <v>1048.0999999999999</v>
          </cell>
          <cell r="J121">
            <v>107.9</v>
          </cell>
          <cell r="K121">
            <v>63.8</v>
          </cell>
          <cell r="L121">
            <v>56.6</v>
          </cell>
          <cell r="M121">
            <v>819.8</v>
          </cell>
          <cell r="N121">
            <v>1048.0999999999999</v>
          </cell>
          <cell r="O121">
            <v>107.9</v>
          </cell>
          <cell r="P121">
            <v>63.8</v>
          </cell>
          <cell r="Q121">
            <v>56.6</v>
          </cell>
          <cell r="R121">
            <v>819.8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325.96113520000017</v>
          </cell>
          <cell r="AE121">
            <v>1084.4567999999999</v>
          </cell>
          <cell r="AF121">
            <v>1084.2052572</v>
          </cell>
          <cell r="AG121">
            <v>1041.3311352000001</v>
          </cell>
          <cell r="AH121">
            <v>325.96113520000017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</row>
        <row r="126">
          <cell r="E126" t="str">
            <v>I</v>
          </cell>
          <cell r="F126" t="str">
            <v>uu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2310900.9</v>
          </cell>
          <cell r="E129">
            <v>503457.5</v>
          </cell>
          <cell r="F129">
            <v>599279.69999999995</v>
          </cell>
          <cell r="G129">
            <v>776782.39999999991</v>
          </cell>
          <cell r="H129">
            <v>431381.3</v>
          </cell>
          <cell r="I129">
            <v>2310900.9</v>
          </cell>
          <cell r="J129">
            <v>503457.5</v>
          </cell>
          <cell r="K129">
            <v>599279.69999999995</v>
          </cell>
          <cell r="L129">
            <v>776782.39999999991</v>
          </cell>
          <cell r="M129">
            <v>431381.3</v>
          </cell>
          <cell r="N129">
            <v>2310900.9</v>
          </cell>
          <cell r="O129">
            <v>503457.5</v>
          </cell>
          <cell r="P129">
            <v>599279.69999999995</v>
          </cell>
          <cell r="Q129">
            <v>776782.39999999991</v>
          </cell>
          <cell r="R129">
            <v>431381.3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764146</v>
          </cell>
          <cell r="E130">
            <v>93283</v>
          </cell>
          <cell r="F130">
            <v>135672</v>
          </cell>
          <cell r="G130">
            <v>291277.09999999998</v>
          </cell>
          <cell r="H130">
            <v>243913.9</v>
          </cell>
          <cell r="I130">
            <v>764146</v>
          </cell>
          <cell r="J130">
            <v>93283</v>
          </cell>
          <cell r="K130">
            <v>135672</v>
          </cell>
          <cell r="L130">
            <v>291277.09999999998</v>
          </cell>
          <cell r="M130">
            <v>243913.9</v>
          </cell>
          <cell r="N130">
            <v>764146</v>
          </cell>
          <cell r="O130">
            <v>93283</v>
          </cell>
          <cell r="P130">
            <v>135672</v>
          </cell>
          <cell r="Q130">
            <v>291277.09999999998</v>
          </cell>
          <cell r="R130">
            <v>243913.9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764146</v>
          </cell>
          <cell r="E131">
            <v>93283</v>
          </cell>
          <cell r="F131">
            <v>135672</v>
          </cell>
          <cell r="G131">
            <v>291277.09999999998</v>
          </cell>
          <cell r="H131">
            <v>243913.9</v>
          </cell>
          <cell r="I131">
            <v>764146</v>
          </cell>
          <cell r="J131">
            <v>93283</v>
          </cell>
          <cell r="K131">
            <v>135672</v>
          </cell>
          <cell r="L131">
            <v>291277.09999999998</v>
          </cell>
          <cell r="M131">
            <v>243913.9</v>
          </cell>
          <cell r="N131">
            <v>764146</v>
          </cell>
          <cell r="O131">
            <v>93283</v>
          </cell>
          <cell r="P131">
            <v>135672</v>
          </cell>
          <cell r="Q131">
            <v>291277.09999999998</v>
          </cell>
          <cell r="R131">
            <v>243913.9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764146</v>
          </cell>
          <cell r="E135">
            <v>93283</v>
          </cell>
          <cell r="F135">
            <v>135672</v>
          </cell>
          <cell r="G135">
            <v>291277.09999999998</v>
          </cell>
          <cell r="H135">
            <v>243913.9</v>
          </cell>
          <cell r="I135">
            <v>764146</v>
          </cell>
          <cell r="J135">
            <v>93283</v>
          </cell>
          <cell r="K135">
            <v>135672</v>
          </cell>
          <cell r="L135">
            <v>291277.09999999998</v>
          </cell>
          <cell r="M135">
            <v>243913.9</v>
          </cell>
          <cell r="N135">
            <v>764146</v>
          </cell>
          <cell r="O135">
            <v>93283</v>
          </cell>
          <cell r="P135">
            <v>135672</v>
          </cell>
          <cell r="Q135">
            <v>291277.09999999998</v>
          </cell>
          <cell r="R135">
            <v>243913.9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1546754.9</v>
          </cell>
          <cell r="E140">
            <v>410174.5</v>
          </cell>
          <cell r="F140">
            <v>463607.7</v>
          </cell>
          <cell r="G140">
            <v>485505.3</v>
          </cell>
          <cell r="H140">
            <v>187467.4</v>
          </cell>
          <cell r="I140">
            <v>1546754.9</v>
          </cell>
          <cell r="J140">
            <v>410174.5</v>
          </cell>
          <cell r="K140">
            <v>463607.7</v>
          </cell>
          <cell r="L140">
            <v>485505.3</v>
          </cell>
          <cell r="M140">
            <v>187467.4</v>
          </cell>
          <cell r="N140">
            <v>1546754.9</v>
          </cell>
          <cell r="O140">
            <v>410174.5</v>
          </cell>
          <cell r="P140">
            <v>463607.7</v>
          </cell>
          <cell r="Q140">
            <v>485505.3</v>
          </cell>
          <cell r="R140">
            <v>187467.4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1546754.9</v>
          </cell>
          <cell r="E141">
            <v>410174.5</v>
          </cell>
          <cell r="F141">
            <v>463607.7</v>
          </cell>
          <cell r="G141">
            <v>485505.3</v>
          </cell>
          <cell r="H141">
            <v>187467.4</v>
          </cell>
          <cell r="I141">
            <v>1546754.9</v>
          </cell>
          <cell r="J141">
            <v>410174.5</v>
          </cell>
          <cell r="K141">
            <v>463607.7</v>
          </cell>
          <cell r="L141">
            <v>485505.3</v>
          </cell>
          <cell r="M141">
            <v>187467.4</v>
          </cell>
          <cell r="N141">
            <v>1546754.9</v>
          </cell>
          <cell r="O141">
            <v>410174.5</v>
          </cell>
          <cell r="P141">
            <v>463607.7</v>
          </cell>
          <cell r="Q141">
            <v>485505.3</v>
          </cell>
          <cell r="R141">
            <v>187467.4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1546754.9</v>
          </cell>
          <cell r="E144">
            <v>410174.5</v>
          </cell>
          <cell r="F144">
            <v>463607.7</v>
          </cell>
          <cell r="G144">
            <v>485505.3</v>
          </cell>
          <cell r="H144">
            <v>187467.4</v>
          </cell>
          <cell r="I144">
            <v>1546754.9</v>
          </cell>
          <cell r="J144">
            <v>410174.5</v>
          </cell>
          <cell r="K144">
            <v>463607.7</v>
          </cell>
          <cell r="L144">
            <v>485505.3</v>
          </cell>
          <cell r="M144">
            <v>187467.4</v>
          </cell>
          <cell r="N144">
            <v>1546754.9</v>
          </cell>
          <cell r="O144">
            <v>410174.5</v>
          </cell>
          <cell r="P144">
            <v>463607.7</v>
          </cell>
          <cell r="Q144">
            <v>485505.3</v>
          </cell>
          <cell r="R144">
            <v>187467.4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2310900.9</v>
          </cell>
          <cell r="E161">
            <v>503457.5</v>
          </cell>
          <cell r="F161">
            <v>599279.69999999995</v>
          </cell>
          <cell r="G161">
            <v>776782.39999999991</v>
          </cell>
          <cell r="H161">
            <v>431381.3</v>
          </cell>
          <cell r="I161">
            <v>2310900.9</v>
          </cell>
          <cell r="J161">
            <v>503457.5</v>
          </cell>
          <cell r="K161">
            <v>599279.69999999995</v>
          </cell>
          <cell r="L161">
            <v>776782.39999999991</v>
          </cell>
          <cell r="M161">
            <v>431381.3</v>
          </cell>
          <cell r="N161">
            <v>2310900.9</v>
          </cell>
          <cell r="O161">
            <v>503457.5</v>
          </cell>
          <cell r="P161">
            <v>599279.69999999995</v>
          </cell>
          <cell r="Q161">
            <v>776782.39999999991</v>
          </cell>
          <cell r="R161">
            <v>431381.3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5621432.5680297585</v>
          </cell>
          <cell r="E163">
            <v>1360282.8455493823</v>
          </cell>
          <cell r="F163">
            <v>1411736.8757007662</v>
          </cell>
          <cell r="G163">
            <v>1583937.0638928753</v>
          </cell>
          <cell r="H163">
            <v>1265475.7828867349</v>
          </cell>
          <cell r="I163">
            <v>5584930.1999999993</v>
          </cell>
          <cell r="J163">
            <v>1310498.8000000003</v>
          </cell>
          <cell r="K163">
            <v>1414924.7999999998</v>
          </cell>
          <cell r="L163">
            <v>1542579.1999999997</v>
          </cell>
          <cell r="M163">
            <v>1316927.3999999999</v>
          </cell>
          <cell r="N163">
            <v>4462413.5</v>
          </cell>
          <cell r="O163">
            <v>1038321.1</v>
          </cell>
          <cell r="P163">
            <v>1158682.1000000001</v>
          </cell>
          <cell r="Q163">
            <v>1275199.2</v>
          </cell>
          <cell r="R163">
            <v>990211.10000000009</v>
          </cell>
          <cell r="S163">
            <v>1122516.7</v>
          </cell>
          <cell r="T163">
            <v>272177.7</v>
          </cell>
          <cell r="U163">
            <v>256242.69999999998</v>
          </cell>
          <cell r="V163">
            <v>267380</v>
          </cell>
          <cell r="W163">
            <v>326716.3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41192.400000000001</v>
          </cell>
          <cell r="AD163">
            <v>55214.368029758713</v>
          </cell>
          <cell r="AE163">
            <v>78961.145549382243</v>
          </cell>
          <cell r="AF163">
            <v>75137.321250148365</v>
          </cell>
          <cell r="AG163">
            <v>98171.685143023758</v>
          </cell>
          <cell r="AH163">
            <v>55214.368029758713</v>
          </cell>
          <cell r="AI163">
            <v>44897.4</v>
          </cell>
          <cell r="AJ163">
            <v>22417</v>
          </cell>
          <cell r="AK163">
            <v>32882.1</v>
          </cell>
          <cell r="AL163">
            <v>32246.2</v>
          </cell>
          <cell r="AM163">
            <v>13922.699999999999</v>
          </cell>
          <cell r="AN163">
            <v>22417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uu кв.</v>
          </cell>
          <cell r="G166" t="str">
            <v>III кв.</v>
          </cell>
          <cell r="H166" t="str">
            <v>IV кв.</v>
          </cell>
          <cell r="R166" t="str">
            <v>Примечания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-33411.000000000116</v>
          </cell>
          <cell r="G167">
            <v>8186.8999999999069</v>
          </cell>
          <cell r="H167">
            <v>-24705.200000000186</v>
          </cell>
        </row>
        <row r="168">
          <cell r="C168" t="str">
            <v>Итого приток ДС (из листа приток)</v>
          </cell>
          <cell r="D168">
            <v>4462413.5</v>
          </cell>
          <cell r="E168">
            <v>1038321.1</v>
          </cell>
          <cell r="F168">
            <v>1158682.1000000001</v>
          </cell>
          <cell r="G168">
            <v>1275199.2</v>
          </cell>
          <cell r="H168">
            <v>990211.10000000009</v>
          </cell>
        </row>
        <row r="169">
          <cell r="C169" t="str">
            <v>Итого отток ДС (из листа отток)</v>
          </cell>
          <cell r="D169">
            <v>4541997.4000000004</v>
          </cell>
          <cell r="E169">
            <v>1072054.1000000001</v>
          </cell>
          <cell r="F169">
            <v>1117084.2000000002</v>
          </cell>
          <cell r="G169">
            <v>1308091.3</v>
          </cell>
          <cell r="H169">
            <v>1044767.8</v>
          </cell>
        </row>
        <row r="170">
          <cell r="C170" t="str">
            <v>На конец периода</v>
          </cell>
          <cell r="D170">
            <v>-79261.90000000014</v>
          </cell>
          <cell r="E170">
            <v>-33411.000000000116</v>
          </cell>
          <cell r="F170">
            <v>8186.8999999999069</v>
          </cell>
          <cell r="G170">
            <v>-24705.200000000186</v>
          </cell>
          <cell r="H170">
            <v>-79261.90000000014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uu кв.</v>
          </cell>
          <cell r="G173" t="str">
            <v>III кв.</v>
          </cell>
          <cell r="H173" t="str">
            <v>IV кв.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1122516.7</v>
          </cell>
          <cell r="E175">
            <v>272177.7</v>
          </cell>
          <cell r="F175">
            <v>256242.69999999998</v>
          </cell>
          <cell r="G175">
            <v>267380</v>
          </cell>
          <cell r="H175">
            <v>326716.3</v>
          </cell>
        </row>
        <row r="176">
          <cell r="C176" t="str">
            <v>Итого отток неденежных средств (из листа отток)</v>
          </cell>
          <cell r="D176">
            <v>1086816.7</v>
          </cell>
          <cell r="E176">
            <v>272177.7</v>
          </cell>
          <cell r="F176">
            <v>256242.7</v>
          </cell>
          <cell r="G176">
            <v>267380</v>
          </cell>
          <cell r="H176">
            <v>291016.3</v>
          </cell>
        </row>
        <row r="177">
          <cell r="C177" t="str">
            <v>На конец периода</v>
          </cell>
          <cell r="D177">
            <v>35700</v>
          </cell>
          <cell r="E177">
            <v>0</v>
          </cell>
          <cell r="F177">
            <v>0</v>
          </cell>
          <cell r="G177">
            <v>0</v>
          </cell>
          <cell r="H177">
            <v>35700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</row>
        <row r="182">
          <cell r="E182" t="str">
            <v>I</v>
          </cell>
          <cell r="F182" t="str">
            <v>uu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8442.8943399999989</v>
          </cell>
          <cell r="E184">
            <v>2810.89102</v>
          </cell>
          <cell r="F184">
            <v>189</v>
          </cell>
          <cell r="G184">
            <v>1045.80332</v>
          </cell>
          <cell r="H184">
            <v>4397.2</v>
          </cell>
          <cell r="I184">
            <v>18255.599999999999</v>
          </cell>
          <cell r="J184">
            <v>7683.5</v>
          </cell>
          <cell r="K184">
            <v>3088.7000000000003</v>
          </cell>
          <cell r="L184">
            <v>1372.4</v>
          </cell>
          <cell r="M184">
            <v>6111</v>
          </cell>
          <cell r="N184">
            <v>18255.599999999999</v>
          </cell>
          <cell r="O184">
            <v>7683.5</v>
          </cell>
          <cell r="P184">
            <v>3088.7000000000003</v>
          </cell>
          <cell r="Q184">
            <v>1372.4</v>
          </cell>
          <cell r="R184">
            <v>6111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2273.0943399999978</v>
          </cell>
          <cell r="AE184">
            <v>9853.4910199999995</v>
          </cell>
          <cell r="AF184">
            <v>6988.591019999998</v>
          </cell>
          <cell r="AG184">
            <v>7574.394339999998</v>
          </cell>
          <cell r="AH184">
            <v>2273.0943399999978</v>
          </cell>
          <cell r="AI184">
            <v>67</v>
          </cell>
          <cell r="AJ184">
            <v>62.1</v>
          </cell>
          <cell r="AK184">
            <v>2702.4</v>
          </cell>
          <cell r="AL184">
            <v>2737.2</v>
          </cell>
          <cell r="AM184">
            <v>3649.6</v>
          </cell>
          <cell r="AN184">
            <v>62.1</v>
          </cell>
        </row>
        <row r="185">
          <cell r="B185" t="str">
            <v>5.4.1.</v>
          </cell>
          <cell r="C185" t="str">
            <v>по видам 1</v>
          </cell>
          <cell r="D185">
            <v>8442.8943399999989</v>
          </cell>
          <cell r="E185">
            <v>2810.89102</v>
          </cell>
          <cell r="F185">
            <v>189</v>
          </cell>
          <cell r="G185">
            <v>1045.80332</v>
          </cell>
          <cell r="H185">
            <v>4397.2</v>
          </cell>
          <cell r="I185">
            <v>18255.599999999999</v>
          </cell>
          <cell r="J185">
            <v>7683.5</v>
          </cell>
          <cell r="K185">
            <v>3088.7000000000003</v>
          </cell>
          <cell r="L185">
            <v>1372.4</v>
          </cell>
          <cell r="M185">
            <v>6111</v>
          </cell>
          <cell r="N185">
            <v>18255.599999999999</v>
          </cell>
          <cell r="O185">
            <v>7683.5</v>
          </cell>
          <cell r="P185">
            <v>3088.7000000000003</v>
          </cell>
          <cell r="Q185">
            <v>1372.4</v>
          </cell>
          <cell r="R185">
            <v>6111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12090.7</v>
          </cell>
          <cell r="AD185">
            <v>2273.0943399999978</v>
          </cell>
          <cell r="AE185">
            <v>9853.4910199999995</v>
          </cell>
          <cell r="AF185">
            <v>6988.591019999998</v>
          </cell>
          <cell r="AG185">
            <v>7574.394339999998</v>
          </cell>
          <cell r="AH185">
            <v>2273.0943399999978</v>
          </cell>
          <cell r="AI185">
            <v>67</v>
          </cell>
          <cell r="AJ185">
            <v>62.1</v>
          </cell>
          <cell r="AK185">
            <v>2702.4</v>
          </cell>
          <cell r="AL185">
            <v>2737.2</v>
          </cell>
          <cell r="AM185">
            <v>3649.6</v>
          </cell>
          <cell r="AN185">
            <v>62.1</v>
          </cell>
        </row>
        <row r="186">
          <cell r="B186" t="str">
            <v>5.4.2.</v>
          </cell>
          <cell r="C186" t="str">
            <v>по видам 2</v>
          </cell>
          <cell r="S186">
            <v>0</v>
          </cell>
          <cell r="X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J186">
            <v>0</v>
          </cell>
        </row>
        <row r="187">
          <cell r="B187" t="str">
            <v>5.4.3.</v>
          </cell>
          <cell r="C187" t="str">
            <v>по видам 3</v>
          </cell>
          <cell r="S187">
            <v>0</v>
          </cell>
          <cell r="X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J187">
            <v>0</v>
          </cell>
        </row>
        <row r="188">
          <cell r="B188" t="str">
            <v>5.4.4.</v>
          </cell>
          <cell r="C188" t="str">
            <v>прочие другие</v>
          </cell>
          <cell r="S188">
            <v>0</v>
          </cell>
          <cell r="X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J188">
            <v>0</v>
          </cell>
        </row>
        <row r="189">
          <cell r="B189" t="str">
            <v>5.4.5.</v>
          </cell>
          <cell r="C189" t="str">
            <v>поверка приборов,установка счетчиков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</row>
        <row r="190">
          <cell r="B190" t="str">
            <v>5.4.6.</v>
          </cell>
          <cell r="C190" t="str">
            <v>Перенос линий</v>
          </cell>
          <cell r="S190">
            <v>0</v>
          </cell>
          <cell r="X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J190">
            <v>0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7003.1756000000005</v>
          </cell>
          <cell r="E212">
            <v>845.97</v>
          </cell>
          <cell r="F212">
            <v>1669.3274000000001</v>
          </cell>
          <cell r="G212">
            <v>1475.08</v>
          </cell>
          <cell r="H212">
            <v>3012.7981999999997</v>
          </cell>
          <cell r="I212">
            <v>3010.2</v>
          </cell>
          <cell r="J212">
            <v>407</v>
          </cell>
          <cell r="K212">
            <v>791.5</v>
          </cell>
          <cell r="L212">
            <v>1184.9000000000001</v>
          </cell>
          <cell r="M212">
            <v>626.79999999999995</v>
          </cell>
          <cell r="N212">
            <v>3010.2</v>
          </cell>
          <cell r="O212">
            <v>407</v>
          </cell>
          <cell r="P212">
            <v>791.5</v>
          </cell>
          <cell r="Q212">
            <v>1184.9000000000001</v>
          </cell>
          <cell r="R212">
            <v>626.79999999999995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133</v>
          </cell>
          <cell r="AD212">
            <v>4064.0755999999997</v>
          </cell>
          <cell r="AE212">
            <v>526.57000000000005</v>
          </cell>
          <cell r="AF212">
            <v>1404.3974000000003</v>
          </cell>
          <cell r="AG212">
            <v>1735.6774</v>
          </cell>
          <cell r="AH212">
            <v>4064.0755999999997</v>
          </cell>
          <cell r="AI212">
            <v>61.9</v>
          </cell>
          <cell r="AJ212">
            <v>0</v>
          </cell>
          <cell r="AK212">
            <v>16.5</v>
          </cell>
          <cell r="AL212">
            <v>16.5</v>
          </cell>
          <cell r="AM212">
            <v>57.6</v>
          </cell>
          <cell r="AN212">
            <v>0</v>
          </cell>
        </row>
        <row r="213">
          <cell r="B213" t="str">
            <v>7.10.1</v>
          </cell>
          <cell r="C213" t="str">
            <v>N1 (наименование)</v>
          </cell>
          <cell r="S213">
            <v>0</v>
          </cell>
          <cell r="X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J213">
            <v>0</v>
          </cell>
        </row>
        <row r="214">
          <cell r="B214" t="str">
            <v>7.10.2</v>
          </cell>
          <cell r="C214" t="str">
            <v>прочие</v>
          </cell>
          <cell r="D214">
            <v>7003.1756000000005</v>
          </cell>
          <cell r="E214">
            <v>845.97</v>
          </cell>
          <cell r="F214">
            <v>1669.3274000000001</v>
          </cell>
          <cell r="G214">
            <v>1475.08</v>
          </cell>
          <cell r="H214">
            <v>3012.7981999999997</v>
          </cell>
          <cell r="I214">
            <v>3010.2</v>
          </cell>
          <cell r="J214">
            <v>407</v>
          </cell>
          <cell r="K214">
            <v>791.5</v>
          </cell>
          <cell r="L214">
            <v>1184.9000000000001</v>
          </cell>
          <cell r="M214">
            <v>626.79999999999995</v>
          </cell>
          <cell r="N214">
            <v>3010.2</v>
          </cell>
          <cell r="O214">
            <v>407</v>
          </cell>
          <cell r="P214">
            <v>791.5</v>
          </cell>
          <cell r="Q214">
            <v>1184.9000000000001</v>
          </cell>
          <cell r="R214">
            <v>626.79999999999995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133</v>
          </cell>
          <cell r="AD214">
            <v>4064.0755999999997</v>
          </cell>
          <cell r="AE214">
            <v>526.57000000000005</v>
          </cell>
          <cell r="AF214">
            <v>1404.3974000000003</v>
          </cell>
          <cell r="AG214">
            <v>1735.6774</v>
          </cell>
          <cell r="AH214">
            <v>4064.0755999999997</v>
          </cell>
          <cell r="AI214">
            <v>61.9</v>
          </cell>
          <cell r="AJ214">
            <v>0</v>
          </cell>
          <cell r="AK214">
            <v>16.5</v>
          </cell>
          <cell r="AL214">
            <v>16.5</v>
          </cell>
          <cell r="AM214">
            <v>57.6</v>
          </cell>
        </row>
        <row r="215">
          <cell r="B215" t="str">
            <v>7.10.3</v>
          </cell>
          <cell r="C215" t="str">
            <v>N3 (наименование)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</row>
        <row r="216">
          <cell r="B216" t="str">
            <v>7.10.4</v>
          </cell>
          <cell r="C216" t="str">
            <v>N4 (наименование)</v>
          </cell>
          <cell r="S216">
            <v>0</v>
          </cell>
          <cell r="X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J216">
            <v>0</v>
          </cell>
        </row>
        <row r="217">
          <cell r="B217" t="str">
            <v>7.10.5</v>
          </cell>
          <cell r="C217" t="str">
            <v>N5 (наименование)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</row>
        <row r="218">
          <cell r="B218" t="str">
            <v>7.10.6</v>
          </cell>
          <cell r="C218" t="str">
            <v>N6 (наименование)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</row>
        <row r="219">
          <cell r="B219" t="str">
            <v>7.10.7</v>
          </cell>
          <cell r="C219" t="str">
            <v>N7 (наименование)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</row>
        <row r="220">
          <cell r="B220" t="str">
            <v>7.10.8</v>
          </cell>
          <cell r="C220" t="str">
            <v>N8 (наименование)</v>
          </cell>
          <cell r="S220">
            <v>0</v>
          </cell>
          <cell r="X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J220">
            <v>0</v>
          </cell>
        </row>
        <row r="221">
          <cell r="B221" t="str">
            <v>7.10.9</v>
          </cell>
          <cell r="C221" t="str">
            <v>N9 (наименование)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</row>
        <row r="222">
          <cell r="B222" t="str">
            <v>7.10.10</v>
          </cell>
          <cell r="C222" t="str">
            <v>Остальное (меньше 5% от суммы по строке)</v>
          </cell>
          <cell r="S222">
            <v>0</v>
          </cell>
          <cell r="X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J222">
            <v>0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</row>
        <row r="250">
          <cell r="E250" t="str">
            <v>I</v>
          </cell>
          <cell r="F250" t="str">
            <v>uu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5739812.2515012007</v>
          </cell>
          <cell r="E252">
            <v>1350294.2245399999</v>
          </cell>
          <cell r="F252">
            <v>1456035.46468</v>
          </cell>
          <cell r="G252">
            <v>1545619.62518</v>
          </cell>
          <cell r="H252">
            <v>1387862.9371012</v>
          </cell>
          <cell r="I252">
            <v>5628814.0999999996</v>
          </cell>
          <cell r="J252">
            <v>1344231.8</v>
          </cell>
          <cell r="K252">
            <v>1373326.9</v>
          </cell>
          <cell r="L252">
            <v>1575471.3</v>
          </cell>
          <cell r="M252">
            <v>1335784.1000000001</v>
          </cell>
          <cell r="N252">
            <v>4541997.4000000004</v>
          </cell>
          <cell r="O252">
            <v>1072054.1000000001</v>
          </cell>
          <cell r="P252">
            <v>1117084.2000000002</v>
          </cell>
          <cell r="Q252">
            <v>1308091.3</v>
          </cell>
          <cell r="R252">
            <v>1044767.8</v>
          </cell>
          <cell r="S252">
            <v>1086816.7</v>
          </cell>
          <cell r="T252">
            <v>272177.7</v>
          </cell>
          <cell r="U252">
            <v>256242.7</v>
          </cell>
          <cell r="V252">
            <v>267380</v>
          </cell>
          <cell r="W252">
            <v>291016.3</v>
          </cell>
          <cell r="X252">
            <v>5344.4000000000005</v>
          </cell>
          <cell r="Y252">
            <v>0</v>
          </cell>
          <cell r="Z252">
            <v>0</v>
          </cell>
          <cell r="AA252">
            <v>0</v>
          </cell>
          <cell r="AB252">
            <v>5344.4000000000005</v>
          </cell>
          <cell r="AC252">
            <v>52902.100000000006</v>
          </cell>
          <cell r="AD252">
            <v>168373.7</v>
          </cell>
          <cell r="AE252">
            <v>76353.7</v>
          </cell>
          <cell r="AF252">
            <v>114916.90000000001</v>
          </cell>
          <cell r="AG252">
            <v>131730.99999999997</v>
          </cell>
          <cell r="AH252">
            <v>168373.7</v>
          </cell>
          <cell r="AI252">
            <v>848756.3</v>
          </cell>
          <cell r="AJ252">
            <v>1069881.6515011999</v>
          </cell>
          <cell r="AK252">
            <v>878270.32454000006</v>
          </cell>
          <cell r="AL252">
            <v>999542.08921999985</v>
          </cell>
          <cell r="AM252">
            <v>986504.51439999987</v>
          </cell>
          <cell r="AN252">
            <v>1069881.6515011999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3239127.7315011998</v>
          </cell>
          <cell r="E254">
            <v>821270.00453999988</v>
          </cell>
          <cell r="F254">
            <v>809993.94467999996</v>
          </cell>
          <cell r="G254">
            <v>756987.96517999994</v>
          </cell>
          <cell r="H254">
            <v>850875.81710119999</v>
          </cell>
          <cell r="I254">
            <v>3398369.1</v>
          </cell>
          <cell r="J254">
            <v>760730.9</v>
          </cell>
          <cell r="K254">
            <v>825299.6</v>
          </cell>
          <cell r="L254">
            <v>865725.5</v>
          </cell>
          <cell r="M254">
            <v>946613.10000000009</v>
          </cell>
          <cell r="N254">
            <v>2311552.4</v>
          </cell>
          <cell r="O254">
            <v>488553.2</v>
          </cell>
          <cell r="P254">
            <v>569056.9</v>
          </cell>
          <cell r="Q254">
            <v>598345.5</v>
          </cell>
          <cell r="R254">
            <v>655596.79999999993</v>
          </cell>
          <cell r="S254">
            <v>1086816.7</v>
          </cell>
          <cell r="T254">
            <v>272177.7</v>
          </cell>
          <cell r="U254">
            <v>256242.7</v>
          </cell>
          <cell r="V254">
            <v>267380</v>
          </cell>
          <cell r="W254">
            <v>291016.3</v>
          </cell>
          <cell r="X254">
            <v>2934.6000000000004</v>
          </cell>
          <cell r="Y254">
            <v>0</v>
          </cell>
          <cell r="Z254">
            <v>0</v>
          </cell>
          <cell r="AA254">
            <v>0</v>
          </cell>
          <cell r="AB254">
            <v>2934.6000000000004</v>
          </cell>
          <cell r="AC254">
            <v>45699.4</v>
          </cell>
          <cell r="AD254">
            <v>168309</v>
          </cell>
          <cell r="AE254">
            <v>62628.1</v>
          </cell>
          <cell r="AF254">
            <v>112722.40000000001</v>
          </cell>
          <cell r="AG254">
            <v>127943.69999999998</v>
          </cell>
          <cell r="AH254">
            <v>168309</v>
          </cell>
          <cell r="AI254">
            <v>132098.79999999999</v>
          </cell>
          <cell r="AJ254">
            <v>92532.431501199942</v>
          </cell>
          <cell r="AK254">
            <v>209566.60453999994</v>
          </cell>
          <cell r="AL254">
            <v>244355.24921999988</v>
          </cell>
          <cell r="AM254">
            <v>150839.0143999999</v>
          </cell>
          <cell r="AN254">
            <v>92532.431501199942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487982.02077139996</v>
          </cell>
          <cell r="E255">
            <v>127994.56983999998</v>
          </cell>
          <cell r="F255">
            <v>105352.91800000001</v>
          </cell>
          <cell r="G255">
            <v>110765.31660000001</v>
          </cell>
          <cell r="H255">
            <v>143869.21633140001</v>
          </cell>
          <cell r="I255">
            <v>497685.8</v>
          </cell>
          <cell r="J255">
            <v>114699.40000000001</v>
          </cell>
          <cell r="K255">
            <v>107278.59999999999</v>
          </cell>
          <cell r="L255">
            <v>101060.70000000001</v>
          </cell>
          <cell r="M255">
            <v>174647.09999999998</v>
          </cell>
          <cell r="N255">
            <v>497685.8</v>
          </cell>
          <cell r="O255">
            <v>114699.40000000001</v>
          </cell>
          <cell r="P255">
            <v>107278.59999999999</v>
          </cell>
          <cell r="Q255">
            <v>101060.70000000001</v>
          </cell>
          <cell r="R255">
            <v>174647.09999999998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48.4</v>
          </cell>
          <cell r="Y255">
            <v>0</v>
          </cell>
          <cell r="Z255">
            <v>0</v>
          </cell>
          <cell r="AA255">
            <v>0</v>
          </cell>
          <cell r="AB255">
            <v>48.4</v>
          </cell>
          <cell r="AC255">
            <v>6053.2</v>
          </cell>
          <cell r="AD255">
            <v>1789.3999999999999</v>
          </cell>
          <cell r="AE255">
            <v>1074.3</v>
          </cell>
          <cell r="AF255">
            <v>1437.7</v>
          </cell>
          <cell r="AG255">
            <v>886.2</v>
          </cell>
          <cell r="AH255">
            <v>1789.3999999999999</v>
          </cell>
          <cell r="AI255">
            <v>18089.8</v>
          </cell>
          <cell r="AJ255">
            <v>4073.8207714000023</v>
          </cell>
          <cell r="AK255">
            <v>26406.069839999982</v>
          </cell>
          <cell r="AL255">
            <v>24843.787839999994</v>
          </cell>
          <cell r="AM255">
            <v>33996.904440000006</v>
          </cell>
          <cell r="AN255">
            <v>4073.8207714000023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359664.10053920001</v>
          </cell>
          <cell r="E261">
            <v>118945.4</v>
          </cell>
          <cell r="F261">
            <v>63042.8</v>
          </cell>
          <cell r="G261">
            <v>65659.070000000007</v>
          </cell>
          <cell r="H261">
            <v>112016.83053919999</v>
          </cell>
          <cell r="I261">
            <v>351404.79999999999</v>
          </cell>
          <cell r="J261">
            <v>98854.8</v>
          </cell>
          <cell r="K261">
            <v>70363.899999999994</v>
          </cell>
          <cell r="L261">
            <v>65327.4</v>
          </cell>
          <cell r="M261">
            <v>116858.7</v>
          </cell>
          <cell r="N261">
            <v>351404.79999999999</v>
          </cell>
          <cell r="O261">
            <v>98854.8</v>
          </cell>
          <cell r="P261">
            <v>70363.899999999994</v>
          </cell>
          <cell r="Q261">
            <v>65327.4</v>
          </cell>
          <cell r="R261">
            <v>116858.7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98.1</v>
          </cell>
          <cell r="AE261">
            <v>318.7</v>
          </cell>
          <cell r="AF261">
            <v>0</v>
          </cell>
          <cell r="AG261">
            <v>0</v>
          </cell>
          <cell r="AH261">
            <v>98.1</v>
          </cell>
          <cell r="AI261">
            <v>114.8</v>
          </cell>
          <cell r="AJ261">
            <v>3204.4005392000049</v>
          </cell>
          <cell r="AK261">
            <v>15256.299999999996</v>
          </cell>
          <cell r="AL261">
            <v>7616.5000000000118</v>
          </cell>
          <cell r="AM261">
            <v>7948.1700000000201</v>
          </cell>
          <cell r="AN261">
            <v>3204.4005392000049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S271">
            <v>0</v>
          </cell>
          <cell r="X271">
            <v>0</v>
          </cell>
          <cell r="AD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359664.10053920001</v>
          </cell>
          <cell r="E279">
            <v>118945.4</v>
          </cell>
          <cell r="F279">
            <v>63042.8</v>
          </cell>
          <cell r="G279">
            <v>65659.070000000007</v>
          </cell>
          <cell r="H279">
            <v>112016.83053919999</v>
          </cell>
          <cell r="I279">
            <v>351404.79999999999</v>
          </cell>
          <cell r="J279">
            <v>98854.8</v>
          </cell>
          <cell r="K279">
            <v>70363.899999999994</v>
          </cell>
          <cell r="L279">
            <v>65327.4</v>
          </cell>
          <cell r="M279">
            <v>116858.7</v>
          </cell>
          <cell r="N279">
            <v>351404.79999999999</v>
          </cell>
          <cell r="O279">
            <v>98854.8</v>
          </cell>
          <cell r="P279">
            <v>70363.899999999994</v>
          </cell>
          <cell r="Q279">
            <v>65327.4</v>
          </cell>
          <cell r="R279">
            <v>116858.7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98.1</v>
          </cell>
          <cell r="AE279">
            <v>318.7</v>
          </cell>
          <cell r="AF279">
            <v>0</v>
          </cell>
          <cell r="AG279">
            <v>0</v>
          </cell>
          <cell r="AH279">
            <v>98.1</v>
          </cell>
          <cell r="AI279">
            <v>114.8</v>
          </cell>
          <cell r="AJ279">
            <v>3204.4005392000049</v>
          </cell>
          <cell r="AK279">
            <v>15256.299999999996</v>
          </cell>
          <cell r="AL279">
            <v>7616.5000000000118</v>
          </cell>
          <cell r="AM279">
            <v>7948.1700000000201</v>
          </cell>
          <cell r="AN279">
            <v>3204.4005392000049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359664.10053920001</v>
          </cell>
          <cell r="E281">
            <v>118945.4</v>
          </cell>
          <cell r="F281">
            <v>63042.8</v>
          </cell>
          <cell r="G281">
            <v>65659.070000000007</v>
          </cell>
          <cell r="H281">
            <v>112016.83053919999</v>
          </cell>
          <cell r="I281">
            <v>351404.79999999999</v>
          </cell>
          <cell r="J281">
            <v>98854.8</v>
          </cell>
          <cell r="K281">
            <v>70363.899999999994</v>
          </cell>
          <cell r="L281">
            <v>65327.4</v>
          </cell>
          <cell r="M281">
            <v>116858.7</v>
          </cell>
          <cell r="N281">
            <v>351404.79999999999</v>
          </cell>
          <cell r="O281">
            <v>98854.8</v>
          </cell>
          <cell r="P281">
            <v>70363.899999999994</v>
          </cell>
          <cell r="Q281">
            <v>65327.4</v>
          </cell>
          <cell r="R281">
            <v>116858.7</v>
          </cell>
          <cell r="S281">
            <v>0</v>
          </cell>
          <cell r="X281">
            <v>0</v>
          </cell>
          <cell r="AC281">
            <v>5267.8</v>
          </cell>
          <cell r="AD281">
            <v>98.1</v>
          </cell>
          <cell r="AE281">
            <v>318.7</v>
          </cell>
          <cell r="AH281">
            <v>98.1</v>
          </cell>
          <cell r="AI281">
            <v>114.8</v>
          </cell>
          <cell r="AJ281">
            <v>3204.4005392000049</v>
          </cell>
          <cell r="AK281">
            <v>15256.299999999996</v>
          </cell>
          <cell r="AL281">
            <v>7616.5000000000118</v>
          </cell>
          <cell r="AM281">
            <v>7948.1700000000201</v>
          </cell>
          <cell r="AN281">
            <v>3204.4005392000049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28872.422519200001</v>
          </cell>
          <cell r="E283">
            <v>12436</v>
          </cell>
          <cell r="F283">
            <v>4325.5</v>
          </cell>
          <cell r="G283">
            <v>2183.1749000000004</v>
          </cell>
          <cell r="H283">
            <v>9927.7476192000013</v>
          </cell>
          <cell r="I283">
            <v>28291.699999999997</v>
          </cell>
          <cell r="J283">
            <v>12575.9</v>
          </cell>
          <cell r="K283">
            <v>3969.6</v>
          </cell>
          <cell r="L283">
            <v>2444.1</v>
          </cell>
          <cell r="M283">
            <v>9302.1</v>
          </cell>
          <cell r="N283">
            <v>28291.699999999997</v>
          </cell>
          <cell r="O283">
            <v>12575.9</v>
          </cell>
          <cell r="P283">
            <v>3969.6</v>
          </cell>
          <cell r="Q283">
            <v>2444.1</v>
          </cell>
          <cell r="R283">
            <v>9302.1</v>
          </cell>
          <cell r="S283">
            <v>0</v>
          </cell>
          <cell r="X283">
            <v>0</v>
          </cell>
          <cell r="AC283">
            <v>215.1</v>
          </cell>
          <cell r="AD283">
            <v>98.1</v>
          </cell>
          <cell r="AE283">
            <v>318.7</v>
          </cell>
          <cell r="AG283">
            <v>202.9</v>
          </cell>
          <cell r="AH283">
            <v>98.1</v>
          </cell>
          <cell r="AI283">
            <v>114.8</v>
          </cell>
          <cell r="AJ283">
            <v>578.52251920000094</v>
          </cell>
          <cell r="AK283">
            <v>78.499999999999631</v>
          </cell>
          <cell r="AL283">
            <v>115.7000000000001</v>
          </cell>
          <cell r="AM283">
            <v>57.674900000000804</v>
          </cell>
          <cell r="AN283">
            <v>578.52251920000094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330791.67801999999</v>
          </cell>
          <cell r="E284">
            <v>106509.4</v>
          </cell>
          <cell r="F284">
            <v>58717.3</v>
          </cell>
          <cell r="G284">
            <v>63475.895100000009</v>
          </cell>
          <cell r="H284">
            <v>102089.08291999999</v>
          </cell>
          <cell r="I284">
            <v>323113.09999999998</v>
          </cell>
          <cell r="J284">
            <v>86278.9</v>
          </cell>
          <cell r="K284">
            <v>66394.3</v>
          </cell>
          <cell r="L284">
            <v>62883.3</v>
          </cell>
          <cell r="M284">
            <v>107556.6</v>
          </cell>
          <cell r="N284">
            <v>323113.09999999998</v>
          </cell>
          <cell r="O284">
            <v>86278.9</v>
          </cell>
          <cell r="P284">
            <v>66394.3</v>
          </cell>
          <cell r="Q284">
            <v>62883.3</v>
          </cell>
          <cell r="R284">
            <v>107556.6</v>
          </cell>
          <cell r="S284">
            <v>0</v>
          </cell>
          <cell r="X284">
            <v>0</v>
          </cell>
          <cell r="AC284">
            <v>5052.7</v>
          </cell>
          <cell r="AD284">
            <v>0</v>
          </cell>
          <cell r="AJ284">
            <v>2625.8780199999892</v>
          </cell>
          <cell r="AK284">
            <v>15177.8</v>
          </cell>
          <cell r="AL284">
            <v>7500.8000000000029</v>
          </cell>
          <cell r="AM284">
            <v>8093.3951000000088</v>
          </cell>
          <cell r="AN284">
            <v>2625.8780199999892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128317.92023220001</v>
          </cell>
          <cell r="E288">
            <v>9049.1698399999841</v>
          </cell>
          <cell r="F288">
            <v>42310.118000000002</v>
          </cell>
          <cell r="G288">
            <v>45106.246599999999</v>
          </cell>
          <cell r="H288">
            <v>31852.385792200013</v>
          </cell>
          <cell r="I288">
            <v>146281</v>
          </cell>
          <cell r="J288">
            <v>15844.6</v>
          </cell>
          <cell r="K288">
            <v>36914.699999999997</v>
          </cell>
          <cell r="L288">
            <v>35733.300000000003</v>
          </cell>
          <cell r="M288">
            <v>57788.399999999994</v>
          </cell>
          <cell r="N288">
            <v>146281</v>
          </cell>
          <cell r="O288">
            <v>15844.6</v>
          </cell>
          <cell r="P288">
            <v>36914.699999999997</v>
          </cell>
          <cell r="Q288">
            <v>35733.300000000003</v>
          </cell>
          <cell r="R288">
            <v>57788.399999999994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48.4</v>
          </cell>
          <cell r="Y288">
            <v>0</v>
          </cell>
          <cell r="Z288">
            <v>0</v>
          </cell>
          <cell r="AA288">
            <v>0</v>
          </cell>
          <cell r="AB288">
            <v>48.4</v>
          </cell>
          <cell r="AC288">
            <v>785.4</v>
          </cell>
          <cell r="AD288">
            <v>1691.3</v>
          </cell>
          <cell r="AE288">
            <v>755.6</v>
          </cell>
          <cell r="AF288">
            <v>1437.7</v>
          </cell>
          <cell r="AG288">
            <v>886.2</v>
          </cell>
          <cell r="AH288">
            <v>1691.3</v>
          </cell>
          <cell r="AI288">
            <v>17975</v>
          </cell>
          <cell r="AJ288">
            <v>869.42023219999749</v>
          </cell>
          <cell r="AK288">
            <v>11149.769839999984</v>
          </cell>
          <cell r="AL288">
            <v>17227.287839999983</v>
          </cell>
          <cell r="AM288">
            <v>26048.734439999986</v>
          </cell>
          <cell r="AN288">
            <v>869.42023219999749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32505.489136199998</v>
          </cell>
          <cell r="E289">
            <v>5602.4025599999995</v>
          </cell>
          <cell r="F289">
            <v>7041.3179999999984</v>
          </cell>
          <cell r="G289">
            <v>9723.0465999999997</v>
          </cell>
          <cell r="H289">
            <v>10138.7219762</v>
          </cell>
          <cell r="I289">
            <v>36191.300000000003</v>
          </cell>
          <cell r="J289">
            <v>6431.9</v>
          </cell>
          <cell r="K289">
            <v>7980</v>
          </cell>
          <cell r="L289">
            <v>8147</v>
          </cell>
          <cell r="M289">
            <v>13632.4</v>
          </cell>
          <cell r="N289">
            <v>36191.300000000003</v>
          </cell>
          <cell r="O289">
            <v>6431.9</v>
          </cell>
          <cell r="P289">
            <v>7980</v>
          </cell>
          <cell r="Q289">
            <v>8147</v>
          </cell>
          <cell r="R289">
            <v>13632.4</v>
          </cell>
          <cell r="S289">
            <v>0</v>
          </cell>
          <cell r="X289">
            <v>0</v>
          </cell>
          <cell r="AC289">
            <v>75.3</v>
          </cell>
          <cell r="AD289">
            <v>777.8</v>
          </cell>
          <cell r="AE289">
            <v>105.4</v>
          </cell>
          <cell r="AF289">
            <v>63.5</v>
          </cell>
          <cell r="AG289">
            <v>61.6</v>
          </cell>
          <cell r="AH289">
            <v>777.8</v>
          </cell>
          <cell r="AI289">
            <v>3095.9</v>
          </cell>
          <cell r="AJ289">
            <v>112.58913619999944</v>
          </cell>
          <cell r="AK289">
            <v>2296.5025600000004</v>
          </cell>
          <cell r="AL289">
            <v>1315.9205599999982</v>
          </cell>
          <cell r="AM289">
            <v>2890.0671599999982</v>
          </cell>
          <cell r="AN289">
            <v>112.58913619999944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41899.904431199997</v>
          </cell>
          <cell r="E291">
            <v>-4.400000000032378E-2</v>
          </cell>
          <cell r="F291">
            <v>23429</v>
          </cell>
          <cell r="G291">
            <v>4183.8</v>
          </cell>
          <cell r="H291">
            <v>14287.148431200001</v>
          </cell>
          <cell r="I291">
            <v>51280.800000000003</v>
          </cell>
          <cell r="J291">
            <v>3685.1</v>
          </cell>
          <cell r="K291">
            <v>15899.7</v>
          </cell>
          <cell r="L291">
            <v>10101.299999999999</v>
          </cell>
          <cell r="M291">
            <v>21594.7</v>
          </cell>
          <cell r="N291">
            <v>51280.800000000003</v>
          </cell>
          <cell r="O291">
            <v>3685.1</v>
          </cell>
          <cell r="P291">
            <v>15899.7</v>
          </cell>
          <cell r="Q291">
            <v>10101.299999999999</v>
          </cell>
          <cell r="R291">
            <v>21594.7</v>
          </cell>
          <cell r="S291">
            <v>0</v>
          </cell>
          <cell r="X291">
            <v>48.4</v>
          </cell>
          <cell r="AB291">
            <v>48.4</v>
          </cell>
          <cell r="AC291">
            <v>710.1</v>
          </cell>
          <cell r="AD291">
            <v>117.4</v>
          </cell>
          <cell r="AE291">
            <v>650.20000000000005</v>
          </cell>
          <cell r="AF291">
            <v>1374.2</v>
          </cell>
          <cell r="AG291">
            <v>369.1</v>
          </cell>
          <cell r="AH291">
            <v>117.4</v>
          </cell>
          <cell r="AI291">
            <v>10289.4</v>
          </cell>
          <cell r="AJ291">
            <v>267.40443119999907</v>
          </cell>
          <cell r="AK291">
            <v>6544.3559999999989</v>
          </cell>
          <cell r="AL291">
            <v>14797.655999999999</v>
          </cell>
          <cell r="AM291">
            <v>7875.0559999999996</v>
          </cell>
          <cell r="AN291">
            <v>267.40443119999907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53912.526664800003</v>
          </cell>
          <cell r="E292">
            <v>3446.8112799999863</v>
          </cell>
          <cell r="F292">
            <v>11839.8</v>
          </cell>
          <cell r="G292">
            <v>31199.4</v>
          </cell>
          <cell r="H292">
            <v>7426.5153848000109</v>
          </cell>
          <cell r="I292">
            <v>58808.899999999994</v>
          </cell>
          <cell r="J292">
            <v>5727.6</v>
          </cell>
          <cell r="K292">
            <v>13035</v>
          </cell>
          <cell r="L292">
            <v>17485</v>
          </cell>
          <cell r="M292">
            <v>22561.3</v>
          </cell>
          <cell r="N292">
            <v>58808.899999999994</v>
          </cell>
          <cell r="O292">
            <v>5727.6</v>
          </cell>
          <cell r="P292">
            <v>13035</v>
          </cell>
          <cell r="Q292">
            <v>17485</v>
          </cell>
          <cell r="R292">
            <v>22561.3</v>
          </cell>
          <cell r="S292">
            <v>0</v>
          </cell>
          <cell r="X292">
            <v>0</v>
          </cell>
          <cell r="AD292">
            <v>796.1</v>
          </cell>
          <cell r="AG292">
            <v>455.5</v>
          </cell>
          <cell r="AH292">
            <v>796.1</v>
          </cell>
          <cell r="AI292">
            <v>4589.7</v>
          </cell>
          <cell r="AJ292">
            <v>489.426664799999</v>
          </cell>
          <cell r="AK292">
            <v>2308.9112799999857</v>
          </cell>
          <cell r="AL292">
            <v>1113.711279999985</v>
          </cell>
          <cell r="AM292">
            <v>15283.611279999986</v>
          </cell>
          <cell r="AN292">
            <v>489.426664799999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1651683.54904</v>
          </cell>
          <cell r="E293">
            <v>421554.25881999993</v>
          </cell>
          <cell r="F293">
            <v>410235.32616</v>
          </cell>
          <cell r="G293">
            <v>404014.80027999997</v>
          </cell>
          <cell r="H293">
            <v>415879.16378</v>
          </cell>
          <cell r="I293">
            <v>1638676.5</v>
          </cell>
          <cell r="J293">
            <v>393980.7</v>
          </cell>
          <cell r="K293">
            <v>375305.5</v>
          </cell>
          <cell r="L293">
            <v>441020.7</v>
          </cell>
          <cell r="M293">
            <v>428369.60000000003</v>
          </cell>
          <cell r="N293">
            <v>551859.80000000005</v>
          </cell>
          <cell r="O293">
            <v>121802.99999999999</v>
          </cell>
          <cell r="P293">
            <v>119062.80000000002</v>
          </cell>
          <cell r="Q293">
            <v>173640.7</v>
          </cell>
          <cell r="R293">
            <v>137353.30000000005</v>
          </cell>
          <cell r="S293">
            <v>1086816.7</v>
          </cell>
          <cell r="T293">
            <v>272177.7</v>
          </cell>
          <cell r="U293">
            <v>256242.7</v>
          </cell>
          <cell r="V293">
            <v>267380</v>
          </cell>
          <cell r="W293">
            <v>291016.3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424.29999999999995</v>
          </cell>
          <cell r="AE293">
            <v>12813.7</v>
          </cell>
          <cell r="AF293">
            <v>4178.9000000000005</v>
          </cell>
          <cell r="AG293">
            <v>651.00000000000011</v>
          </cell>
          <cell r="AH293">
            <v>424.29999999999995</v>
          </cell>
          <cell r="AI293">
            <v>35033.100000000006</v>
          </cell>
          <cell r="AJ293">
            <v>43226.749039999937</v>
          </cell>
          <cell r="AK293">
            <v>70182.658819999939</v>
          </cell>
          <cell r="AL293">
            <v>96477.684979999918</v>
          </cell>
          <cell r="AM293">
            <v>55943.885259999937</v>
          </cell>
          <cell r="AN293">
            <v>43226.749039999937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29967.44168</v>
          </cell>
          <cell r="E294">
            <v>0</v>
          </cell>
          <cell r="F294">
            <v>6397.6988000000001</v>
          </cell>
          <cell r="G294">
            <v>15743.857660000001</v>
          </cell>
          <cell r="H294">
            <v>7825.8852200000001</v>
          </cell>
          <cell r="I294">
            <v>25510.699999999997</v>
          </cell>
          <cell r="J294">
            <v>1196.3</v>
          </cell>
          <cell r="K294">
            <v>8478.5</v>
          </cell>
          <cell r="L294">
            <v>3831</v>
          </cell>
          <cell r="M294">
            <v>12004.9</v>
          </cell>
          <cell r="N294">
            <v>25510.699999999997</v>
          </cell>
          <cell r="O294">
            <v>1196.3</v>
          </cell>
          <cell r="P294">
            <v>8478.5</v>
          </cell>
          <cell r="Q294">
            <v>3831</v>
          </cell>
          <cell r="R294">
            <v>12004.9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93</v>
          </cell>
          <cell r="AH294">
            <v>0</v>
          </cell>
          <cell r="AI294">
            <v>2945.5</v>
          </cell>
          <cell r="AJ294">
            <v>7151.6416800000025</v>
          </cell>
          <cell r="AK294">
            <v>1498.6000000000001</v>
          </cell>
          <cell r="AL294">
            <v>1472.0988000000002</v>
          </cell>
          <cell r="AM294">
            <v>11423.656460000002</v>
          </cell>
          <cell r="AN294">
            <v>7151.6416800000025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29967.485219999999</v>
          </cell>
          <cell r="F295">
            <v>6397.7</v>
          </cell>
          <cell r="G295">
            <v>15743.9</v>
          </cell>
          <cell r="H295">
            <v>7825.8852200000001</v>
          </cell>
          <cell r="I295">
            <v>25510.699999999997</v>
          </cell>
          <cell r="J295">
            <v>1196.3</v>
          </cell>
          <cell r="K295">
            <v>8478.5</v>
          </cell>
          <cell r="L295">
            <v>3831</v>
          </cell>
          <cell r="M295">
            <v>12004.9</v>
          </cell>
          <cell r="N295">
            <v>25510.699999999997</v>
          </cell>
          <cell r="O295">
            <v>1196.3</v>
          </cell>
          <cell r="P295">
            <v>8478.5</v>
          </cell>
          <cell r="Q295">
            <v>3831</v>
          </cell>
          <cell r="R295">
            <v>12004.9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F295">
            <v>2054.3000000000002</v>
          </cell>
          <cell r="AG295">
            <v>93</v>
          </cell>
          <cell r="AI295">
            <v>2945.5</v>
          </cell>
          <cell r="AJ295">
            <v>7151.6852200000012</v>
          </cell>
          <cell r="AK295">
            <v>1498.6000000000001</v>
          </cell>
          <cell r="AL295">
            <v>1472.1000000000004</v>
          </cell>
          <cell r="AM295">
            <v>11423.7</v>
          </cell>
          <cell r="AN295">
            <v>7151.6852200000012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-4.3539999998301937E-2</v>
          </cell>
          <cell r="E296">
            <v>0</v>
          </cell>
          <cell r="F296">
            <v>-1.2000000001535227E-3</v>
          </cell>
          <cell r="G296">
            <v>-4.2339999998148414E-2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-4.3539999998301937E-2</v>
          </cell>
          <cell r="AK296">
            <v>0</v>
          </cell>
          <cell r="AL296">
            <v>-1.2000000001535227E-3</v>
          </cell>
          <cell r="AM296">
            <v>-4.3539999998301937E-2</v>
          </cell>
          <cell r="AN296">
            <v>-4.3539999998301937E-2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1074.9000000000001</v>
          </cell>
          <cell r="E297">
            <v>0</v>
          </cell>
          <cell r="F297">
            <v>0</v>
          </cell>
          <cell r="G297">
            <v>0.29499999999999998</v>
          </cell>
          <cell r="H297">
            <v>1074.605</v>
          </cell>
          <cell r="I297">
            <v>1177.0999999999999</v>
          </cell>
          <cell r="J297">
            <v>45</v>
          </cell>
          <cell r="K297">
            <v>180</v>
          </cell>
          <cell r="L297">
            <v>140</v>
          </cell>
          <cell r="M297">
            <v>812.1</v>
          </cell>
          <cell r="N297">
            <v>1177.0999999999999</v>
          </cell>
          <cell r="O297">
            <v>45</v>
          </cell>
          <cell r="P297">
            <v>180</v>
          </cell>
          <cell r="Q297">
            <v>140</v>
          </cell>
          <cell r="R297">
            <v>812.1</v>
          </cell>
          <cell r="S297">
            <v>0</v>
          </cell>
          <cell r="X297">
            <v>0</v>
          </cell>
          <cell r="AC297">
            <v>135</v>
          </cell>
          <cell r="AD297">
            <v>237.2</v>
          </cell>
          <cell r="AE297">
            <v>180</v>
          </cell>
          <cell r="AF297">
            <v>360</v>
          </cell>
          <cell r="AG297">
            <v>499.7</v>
          </cell>
          <cell r="AH297">
            <v>237.2</v>
          </cell>
          <cell r="AJ297">
            <v>-1.1368683772161603E-13</v>
          </cell>
          <cell r="AK297">
            <v>0</v>
          </cell>
          <cell r="AL297">
            <v>0</v>
          </cell>
          <cell r="AM297">
            <v>-4.9999999999954525E-3</v>
          </cell>
          <cell r="AN297">
            <v>-1.1368683772161603E-13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1573574.45588</v>
          </cell>
          <cell r="E298">
            <v>401139.33251999994</v>
          </cell>
          <cell r="F298">
            <v>385038.72777999996</v>
          </cell>
          <cell r="G298">
            <v>382156.73873999994</v>
          </cell>
          <cell r="H298">
            <v>405239.65684000001</v>
          </cell>
          <cell r="I298">
            <v>1548654.7</v>
          </cell>
          <cell r="J298">
            <v>376256.6</v>
          </cell>
          <cell r="K298">
            <v>327762.60000000003</v>
          </cell>
          <cell r="L298">
            <v>433118.3</v>
          </cell>
          <cell r="M298">
            <v>411517.2</v>
          </cell>
          <cell r="N298">
            <v>461838</v>
          </cell>
          <cell r="O298">
            <v>104078.9</v>
          </cell>
          <cell r="P298">
            <v>71519.900000000009</v>
          </cell>
          <cell r="Q298">
            <v>165738.29999999999</v>
          </cell>
          <cell r="R298">
            <v>120500.90000000001</v>
          </cell>
          <cell r="S298">
            <v>1086816.7</v>
          </cell>
          <cell r="T298">
            <v>272177.7</v>
          </cell>
          <cell r="U298">
            <v>256242.7</v>
          </cell>
          <cell r="V298">
            <v>267380</v>
          </cell>
          <cell r="W298">
            <v>291016.3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187.1</v>
          </cell>
          <cell r="AE298">
            <v>12536.2</v>
          </cell>
          <cell r="AF298">
            <v>1764.6000000000001</v>
          </cell>
          <cell r="AG298">
            <v>2.5</v>
          </cell>
          <cell r="AH298">
            <v>187.1</v>
          </cell>
          <cell r="AI298">
            <v>15701.4</v>
          </cell>
          <cell r="AJ298">
            <v>36072.855879999945</v>
          </cell>
          <cell r="AK298">
            <v>48384.932519999937</v>
          </cell>
          <cell r="AL298">
            <v>94889.460299999919</v>
          </cell>
          <cell r="AM298">
            <v>42165.799039999947</v>
          </cell>
          <cell r="AN298">
            <v>36072.855879999945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484245.31131999998</v>
          </cell>
          <cell r="E299">
            <v>117601.60000000001</v>
          </cell>
          <cell r="F299">
            <v>122547.84578</v>
          </cell>
          <cell r="G299">
            <v>122307.26785999999</v>
          </cell>
          <cell r="H299">
            <v>121788.59768000001</v>
          </cell>
          <cell r="I299">
            <v>461838</v>
          </cell>
          <cell r="J299">
            <v>104078.9</v>
          </cell>
          <cell r="K299">
            <v>71519.900000000009</v>
          </cell>
          <cell r="L299">
            <v>165738.29999999999</v>
          </cell>
          <cell r="M299">
            <v>120500.90000000001</v>
          </cell>
          <cell r="N299">
            <v>461838</v>
          </cell>
          <cell r="O299">
            <v>104078.9</v>
          </cell>
          <cell r="P299">
            <v>71519.900000000009</v>
          </cell>
          <cell r="Q299">
            <v>165738.29999999999</v>
          </cell>
          <cell r="R299">
            <v>120500.90000000001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33564.81132000003</v>
          </cell>
          <cell r="AK299">
            <v>37196.900000000009</v>
          </cell>
          <cell r="AL299">
            <v>77468.845780000003</v>
          </cell>
          <cell r="AM299">
            <v>32277.113640000021</v>
          </cell>
          <cell r="AN299">
            <v>33564.81132000003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430061.59104000003</v>
          </cell>
          <cell r="E300">
            <v>107094.1</v>
          </cell>
          <cell r="F300">
            <v>108779.2742</v>
          </cell>
          <cell r="G300">
            <v>107094.11431999999</v>
          </cell>
          <cell r="H300">
            <v>107094.10252</v>
          </cell>
          <cell r="I300">
            <v>416531.69999999995</v>
          </cell>
          <cell r="J300">
            <v>84383.5</v>
          </cell>
          <cell r="K300">
            <v>68507.3</v>
          </cell>
          <cell r="L300">
            <v>156546.79999999999</v>
          </cell>
          <cell r="M300">
            <v>107094.1</v>
          </cell>
          <cell r="N300">
            <v>416531.69999999995</v>
          </cell>
          <cell r="O300">
            <v>84383.5</v>
          </cell>
          <cell r="P300">
            <v>68507.3</v>
          </cell>
          <cell r="Q300">
            <v>156546.79999999999</v>
          </cell>
          <cell r="R300">
            <v>107094.1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28016.191040000034</v>
          </cell>
          <cell r="AK300">
            <v>37196.900000000009</v>
          </cell>
          <cell r="AL300">
            <v>77468.874200000006</v>
          </cell>
          <cell r="AM300">
            <v>28016.188520000025</v>
          </cell>
          <cell r="AN300">
            <v>28016.191040000034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54183.720279999994</v>
          </cell>
          <cell r="E301">
            <v>10507.5</v>
          </cell>
          <cell r="F301">
            <v>13768.57158</v>
          </cell>
          <cell r="G301">
            <v>15213.153539999998</v>
          </cell>
          <cell r="H301">
            <v>14694.495159999999</v>
          </cell>
          <cell r="I301">
            <v>45306.3</v>
          </cell>
          <cell r="J301">
            <v>19695.400000000001</v>
          </cell>
          <cell r="K301">
            <v>3012.6</v>
          </cell>
          <cell r="L301">
            <v>9191.5</v>
          </cell>
          <cell r="M301">
            <v>13406.8</v>
          </cell>
          <cell r="N301">
            <v>45306.3</v>
          </cell>
          <cell r="O301">
            <v>19695.400000000001</v>
          </cell>
          <cell r="P301">
            <v>3012.6</v>
          </cell>
          <cell r="Q301">
            <v>9191.5</v>
          </cell>
          <cell r="R301">
            <v>13406.8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5548.6202799999955</v>
          </cell>
          <cell r="AK301">
            <v>-9.0949470177292824E-13</v>
          </cell>
          <cell r="AL301">
            <v>-2.8420000000551227E-2</v>
          </cell>
          <cell r="AM301">
            <v>4260.9251199999972</v>
          </cell>
          <cell r="AN301">
            <v>5548.6202799999955</v>
          </cell>
        </row>
        <row r="302">
          <cell r="B302" t="str">
            <v>2.3.3</v>
          </cell>
          <cell r="C302" t="str">
            <v>платежи РСК</v>
          </cell>
          <cell r="D302">
            <v>1089329.1445599999</v>
          </cell>
          <cell r="E302">
            <v>283537.73251999996</v>
          </cell>
          <cell r="F302">
            <v>262490.88199999998</v>
          </cell>
          <cell r="G302">
            <v>259849.47087999998</v>
          </cell>
          <cell r="H302">
            <v>283451.05916</v>
          </cell>
          <cell r="I302">
            <v>1086816.7</v>
          </cell>
          <cell r="J302">
            <v>272177.7</v>
          </cell>
          <cell r="K302">
            <v>256242.7</v>
          </cell>
          <cell r="L302">
            <v>267380</v>
          </cell>
          <cell r="M302">
            <v>291016.3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1086816.7</v>
          </cell>
          <cell r="T302">
            <v>272177.7</v>
          </cell>
          <cell r="U302">
            <v>256242.7</v>
          </cell>
          <cell r="V302">
            <v>267380</v>
          </cell>
          <cell r="W302">
            <v>291016.3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187.1</v>
          </cell>
          <cell r="AE302">
            <v>19.5</v>
          </cell>
          <cell r="AF302">
            <v>3.9</v>
          </cell>
          <cell r="AG302">
            <v>2.5</v>
          </cell>
          <cell r="AH302">
            <v>187.1</v>
          </cell>
          <cell r="AI302">
            <v>1215.0999999999999</v>
          </cell>
          <cell r="AJ302">
            <v>2508.0445599999161</v>
          </cell>
          <cell r="AK302">
            <v>11188.032519999926</v>
          </cell>
          <cell r="AL302">
            <v>17420.614519999923</v>
          </cell>
          <cell r="AM302">
            <v>9888.6853999999239</v>
          </cell>
          <cell r="AN302">
            <v>2508.0445599999161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1089329.1445599999</v>
          </cell>
          <cell r="E304">
            <v>283537.73251999996</v>
          </cell>
          <cell r="F304">
            <v>262490.88199999998</v>
          </cell>
          <cell r="G304">
            <v>259849.47087999998</v>
          </cell>
          <cell r="H304">
            <v>283451.05916</v>
          </cell>
          <cell r="I304">
            <v>1086816.7</v>
          </cell>
          <cell r="J304">
            <v>272177.7</v>
          </cell>
          <cell r="K304">
            <v>256242.7</v>
          </cell>
          <cell r="L304">
            <v>267380</v>
          </cell>
          <cell r="M304">
            <v>291016.3</v>
          </cell>
          <cell r="N304">
            <v>0</v>
          </cell>
          <cell r="S304">
            <v>1086816.7</v>
          </cell>
          <cell r="T304">
            <v>272177.7</v>
          </cell>
          <cell r="U304">
            <v>256242.7</v>
          </cell>
          <cell r="V304">
            <v>267380</v>
          </cell>
          <cell r="W304">
            <v>291016.3</v>
          </cell>
          <cell r="X304">
            <v>0</v>
          </cell>
          <cell r="AC304">
            <v>1406.6</v>
          </cell>
          <cell r="AD304">
            <v>187.1</v>
          </cell>
          <cell r="AE304">
            <v>19.5</v>
          </cell>
          <cell r="AF304">
            <v>3.9</v>
          </cell>
          <cell r="AG304">
            <v>2.5</v>
          </cell>
          <cell r="AH304">
            <v>187.1</v>
          </cell>
          <cell r="AI304">
            <v>1215.0999999999999</v>
          </cell>
          <cell r="AJ304">
            <v>2508.0445599999161</v>
          </cell>
          <cell r="AK304">
            <v>11188.032519999926</v>
          </cell>
          <cell r="AL304">
            <v>17420.614519999923</v>
          </cell>
          <cell r="AM304">
            <v>9888.6853999999239</v>
          </cell>
          <cell r="AN304">
            <v>2508.0445599999161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772.68995999999993</v>
          </cell>
          <cell r="E305">
            <v>123.54717999999998</v>
          </cell>
          <cell r="F305">
            <v>326.91899999999998</v>
          </cell>
          <cell r="G305">
            <v>225.57705999999999</v>
          </cell>
          <cell r="H305">
            <v>96.646719999999988</v>
          </cell>
          <cell r="I305">
            <v>770.40000000000009</v>
          </cell>
          <cell r="J305">
            <v>100.9</v>
          </cell>
          <cell r="K305">
            <v>342.1</v>
          </cell>
          <cell r="L305">
            <v>246.7</v>
          </cell>
          <cell r="M305">
            <v>80.7</v>
          </cell>
          <cell r="N305">
            <v>770.40000000000009</v>
          </cell>
          <cell r="O305">
            <v>100.9</v>
          </cell>
          <cell r="P305">
            <v>342.1</v>
          </cell>
          <cell r="Q305">
            <v>246.7</v>
          </cell>
          <cell r="R305">
            <v>80.7</v>
          </cell>
          <cell r="S305">
            <v>0</v>
          </cell>
          <cell r="X305">
            <v>0</v>
          </cell>
          <cell r="AD305">
            <v>0</v>
          </cell>
          <cell r="AG305">
            <v>21.2</v>
          </cell>
          <cell r="AJ305">
            <v>2.2899599999999403</v>
          </cell>
          <cell r="AK305">
            <v>22.647179999999977</v>
          </cell>
          <cell r="AL305">
            <v>7.4661799999999516</v>
          </cell>
          <cell r="AM305">
            <v>7.5432399999999511</v>
          </cell>
          <cell r="AN305">
            <v>2.2899599999999403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44536.854719999996</v>
          </cell>
          <cell r="E307">
            <v>20277.219119999998</v>
          </cell>
          <cell r="F307">
            <v>18374.47798</v>
          </cell>
          <cell r="G307">
            <v>5885.157619999999</v>
          </cell>
          <cell r="H307">
            <v>0</v>
          </cell>
          <cell r="I307">
            <v>59238.1</v>
          </cell>
          <cell r="J307">
            <v>14701.9</v>
          </cell>
          <cell r="K307">
            <v>38542.300000000003</v>
          </cell>
          <cell r="L307">
            <v>3684.7</v>
          </cell>
          <cell r="M307">
            <v>2309.1999999999998</v>
          </cell>
          <cell r="N307">
            <v>59238.1</v>
          </cell>
          <cell r="O307">
            <v>14701.9</v>
          </cell>
          <cell r="P307">
            <v>38542.300000000003</v>
          </cell>
          <cell r="Q307">
            <v>3684.7</v>
          </cell>
          <cell r="R307">
            <v>2309.1999999999998</v>
          </cell>
          <cell r="S307">
            <v>0</v>
          </cell>
          <cell r="X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-4.5280000010279764E-2</v>
          </cell>
          <cell r="AK307">
            <v>20276.519119999997</v>
          </cell>
          <cell r="AL307">
            <v>108.69709999999031</v>
          </cell>
          <cell r="AM307">
            <v>2309.1547199999895</v>
          </cell>
          <cell r="AN307">
            <v>-4.5280000010279764E-2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1757.2067999999999</v>
          </cell>
          <cell r="E308">
            <v>14.16</v>
          </cell>
          <cell r="F308">
            <v>97.502600000000001</v>
          </cell>
          <cell r="G308">
            <v>3.1741999999999999</v>
          </cell>
          <cell r="H308">
            <v>1642.37</v>
          </cell>
          <cell r="I308">
            <v>3325.5</v>
          </cell>
          <cell r="J308">
            <v>1680</v>
          </cell>
          <cell r="K308">
            <v>0</v>
          </cell>
          <cell r="L308">
            <v>0</v>
          </cell>
          <cell r="M308">
            <v>1645.5</v>
          </cell>
          <cell r="N308">
            <v>3325.5</v>
          </cell>
          <cell r="O308">
            <v>1680</v>
          </cell>
          <cell r="Q308">
            <v>0</v>
          </cell>
          <cell r="R308">
            <v>1645.5</v>
          </cell>
          <cell r="S308">
            <v>0</v>
          </cell>
          <cell r="X308">
            <v>0</v>
          </cell>
          <cell r="AC308">
            <v>116.7</v>
          </cell>
          <cell r="AD308">
            <v>0</v>
          </cell>
          <cell r="AE308">
            <v>97.5</v>
          </cell>
          <cell r="AG308">
            <v>34.6</v>
          </cell>
          <cell r="AI308">
            <v>1685</v>
          </cell>
          <cell r="AJ308">
            <v>6.8000000000196792E-3</v>
          </cell>
          <cell r="AK308">
            <v>-3.9999999999920988E-2</v>
          </cell>
          <cell r="AL308">
            <v>-3.7399999999919942E-2</v>
          </cell>
          <cell r="AM308">
            <v>37.736800000000081</v>
          </cell>
          <cell r="AN308">
            <v>6.8000000000196792E-3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459875.03038851661</v>
          </cell>
          <cell r="E309">
            <v>104134.58942664959</v>
          </cell>
          <cell r="F309">
            <v>122426.02785494401</v>
          </cell>
          <cell r="G309">
            <v>110223.55050953446</v>
          </cell>
          <cell r="H309">
            <v>123090.86259738855</v>
          </cell>
          <cell r="I309">
            <v>463999</v>
          </cell>
          <cell r="J309">
            <v>99509.499999999985</v>
          </cell>
          <cell r="K309">
            <v>102566.90000000001</v>
          </cell>
          <cell r="L309">
            <v>134448.19999999998</v>
          </cell>
          <cell r="M309">
            <v>127474.40000000001</v>
          </cell>
          <cell r="N309">
            <v>463999</v>
          </cell>
          <cell r="O309">
            <v>99509.499999999985</v>
          </cell>
          <cell r="P309">
            <v>102566.90000000001</v>
          </cell>
          <cell r="Q309">
            <v>134448.19999999998</v>
          </cell>
          <cell r="R309">
            <v>127474.40000000001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7</v>
          </cell>
          <cell r="AH309">
            <v>0</v>
          </cell>
          <cell r="AI309">
            <v>22487.399999999998</v>
          </cell>
          <cell r="AJ309">
            <v>18357.130388516616</v>
          </cell>
          <cell r="AK309">
            <v>27107.689426649598</v>
          </cell>
          <cell r="AL309">
            <v>47593.917281593618</v>
          </cell>
          <cell r="AM309">
            <v>22747.667791128079</v>
          </cell>
          <cell r="AN309">
            <v>18357.130388516616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420134.19128000003</v>
          </cell>
          <cell r="E310">
            <v>97794.7</v>
          </cell>
          <cell r="F310">
            <v>110763.45</v>
          </cell>
          <cell r="G310">
            <v>99030.677000000011</v>
          </cell>
          <cell r="H310">
            <v>112545.36428000001</v>
          </cell>
          <cell r="I310">
            <v>424433.1</v>
          </cell>
          <cell r="J310">
            <v>93566.7</v>
          </cell>
          <cell r="K310">
            <v>91326.7</v>
          </cell>
          <cell r="L310">
            <v>122896.6</v>
          </cell>
          <cell r="M310">
            <v>116643.1</v>
          </cell>
          <cell r="N310">
            <v>424433.1</v>
          </cell>
          <cell r="O310">
            <v>93566.7</v>
          </cell>
          <cell r="P310">
            <v>91326.7</v>
          </cell>
          <cell r="Q310">
            <v>122896.6</v>
          </cell>
          <cell r="R310">
            <v>116643.1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G310">
            <v>7</v>
          </cell>
          <cell r="AI310">
            <v>22170.3</v>
          </cell>
          <cell r="AJ310">
            <v>17865.091280000022</v>
          </cell>
          <cell r="AK310">
            <v>26393.500000000004</v>
          </cell>
          <cell r="AL310">
            <v>46457.350000000013</v>
          </cell>
          <cell r="AM310">
            <v>21969.827000000027</v>
          </cell>
          <cell r="AN310">
            <v>17865.091280000022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31852.839108516593</v>
          </cell>
          <cell r="E311">
            <v>4658.8894266495918</v>
          </cell>
          <cell r="F311">
            <v>9038.5778549440147</v>
          </cell>
          <cell r="G311">
            <v>9580.8735095344455</v>
          </cell>
          <cell r="H311">
            <v>8574.4983173885412</v>
          </cell>
          <cell r="I311">
            <v>31852.799999999999</v>
          </cell>
          <cell r="J311">
            <v>4658.8999999999996</v>
          </cell>
          <cell r="K311">
            <v>9038.6</v>
          </cell>
          <cell r="L311">
            <v>9580.7999999999993</v>
          </cell>
          <cell r="M311">
            <v>8574.5</v>
          </cell>
          <cell r="N311">
            <v>31852.799999999999</v>
          </cell>
          <cell r="O311">
            <v>4658.8999999999996</v>
          </cell>
          <cell r="P311">
            <v>9038.6</v>
          </cell>
          <cell r="Q311">
            <v>9580.7999999999993</v>
          </cell>
          <cell r="R311">
            <v>8574.5</v>
          </cell>
          <cell r="S311">
            <v>0</v>
          </cell>
          <cell r="X311">
            <v>0</v>
          </cell>
          <cell r="AD311">
            <v>0</v>
          </cell>
          <cell r="AJ311">
            <v>3.9108516593842069E-2</v>
          </cell>
          <cell r="AK311">
            <v>-1.057335040786711E-2</v>
          </cell>
          <cell r="AL311">
            <v>-3.2718406393541954E-2</v>
          </cell>
          <cell r="AM311">
            <v>4.0791128052660497E-2</v>
          </cell>
          <cell r="AN311">
            <v>3.9108516593842069E-2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7888</v>
          </cell>
          <cell r="E313">
            <v>1681</v>
          </cell>
          <cell r="F313">
            <v>2624</v>
          </cell>
          <cell r="G313">
            <v>1612</v>
          </cell>
          <cell r="H313">
            <v>1971</v>
          </cell>
          <cell r="I313">
            <v>7713.1</v>
          </cell>
          <cell r="J313">
            <v>1283.9000000000001</v>
          </cell>
          <cell r="K313">
            <v>2201.6</v>
          </cell>
          <cell r="L313">
            <v>1970.8</v>
          </cell>
          <cell r="M313">
            <v>2256.8000000000002</v>
          </cell>
          <cell r="N313">
            <v>7713.1</v>
          </cell>
          <cell r="O313">
            <v>1283.9000000000001</v>
          </cell>
          <cell r="P313">
            <v>2201.6</v>
          </cell>
          <cell r="Q313">
            <v>1970.8</v>
          </cell>
          <cell r="R313">
            <v>2256.8000000000002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492</v>
          </cell>
          <cell r="AK313">
            <v>714.19999999999982</v>
          </cell>
          <cell r="AL313">
            <v>1136.5999999999999</v>
          </cell>
          <cell r="AM313">
            <v>777.8</v>
          </cell>
          <cell r="AN313">
            <v>492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452214.30000000005</v>
          </cell>
          <cell r="E314">
            <v>92731.700000000012</v>
          </cell>
          <cell r="F314">
            <v>120602</v>
          </cell>
          <cell r="G314">
            <v>115789.69999999998</v>
          </cell>
          <cell r="H314">
            <v>123090.9</v>
          </cell>
          <cell r="I314">
            <v>456580.4</v>
          </cell>
          <cell r="J314">
            <v>98225.600000000006</v>
          </cell>
          <cell r="K314">
            <v>100365.3</v>
          </cell>
          <cell r="L314">
            <v>129782.6</v>
          </cell>
          <cell r="M314">
            <v>128206.9</v>
          </cell>
          <cell r="N314">
            <v>455847.6</v>
          </cell>
          <cell r="O314">
            <v>98225.600000000006</v>
          </cell>
          <cell r="P314">
            <v>100365.3</v>
          </cell>
          <cell r="Q314">
            <v>129782.6</v>
          </cell>
          <cell r="R314">
            <v>127474.09999999999</v>
          </cell>
          <cell r="S314">
            <v>732.8</v>
          </cell>
          <cell r="T314">
            <v>0</v>
          </cell>
          <cell r="U314">
            <v>0</v>
          </cell>
          <cell r="V314">
            <v>0</v>
          </cell>
          <cell r="W314">
            <v>732.8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13.2</v>
          </cell>
          <cell r="AH314">
            <v>0</v>
          </cell>
          <cell r="AI314">
            <v>22729.5</v>
          </cell>
          <cell r="AJ314">
            <v>18357.099999999973</v>
          </cell>
          <cell r="AK314">
            <v>17230.8</v>
          </cell>
          <cell r="AL314">
            <v>37473</v>
          </cell>
          <cell r="AM314">
            <v>23486.299999999977</v>
          </cell>
          <cell r="AN314">
            <v>18357.099999999973</v>
          </cell>
        </row>
        <row r="315">
          <cell r="B315" t="str">
            <v>3.1.</v>
          </cell>
          <cell r="C315" t="str">
            <v>Выплата на руки</v>
          </cell>
          <cell r="D315">
            <v>386292.4</v>
          </cell>
          <cell r="E315">
            <v>78374.600000000006</v>
          </cell>
          <cell r="F315">
            <v>105896.2</v>
          </cell>
          <cell r="G315">
            <v>98229.699999999983</v>
          </cell>
          <cell r="H315">
            <v>103791.9</v>
          </cell>
          <cell r="I315">
            <v>392890</v>
          </cell>
          <cell r="J315">
            <v>83851.100000000006</v>
          </cell>
          <cell r="K315">
            <v>88158.7</v>
          </cell>
          <cell r="L315">
            <v>111001.8</v>
          </cell>
          <cell r="M315">
            <v>109878.39999999999</v>
          </cell>
          <cell r="N315">
            <v>392890</v>
          </cell>
          <cell r="O315">
            <v>83851.100000000006</v>
          </cell>
          <cell r="P315">
            <v>88158.7</v>
          </cell>
          <cell r="Q315">
            <v>111001.8</v>
          </cell>
          <cell r="R315">
            <v>109878.39999999999</v>
          </cell>
          <cell r="S315">
            <v>0</v>
          </cell>
          <cell r="X315">
            <v>0</v>
          </cell>
          <cell r="AD315">
            <v>0</v>
          </cell>
          <cell r="AG315">
            <v>6.2</v>
          </cell>
          <cell r="AI315">
            <v>19185.7</v>
          </cell>
          <cell r="AJ315">
            <v>12588.099999999973</v>
          </cell>
          <cell r="AK315">
            <v>13709.199999999997</v>
          </cell>
          <cell r="AL315">
            <v>31446.699999999997</v>
          </cell>
          <cell r="AM315">
            <v>18680.799999999977</v>
          </cell>
          <cell r="AN315">
            <v>12588.099999999973</v>
          </cell>
        </row>
        <row r="316">
          <cell r="B316" t="str">
            <v>3.2.</v>
          </cell>
          <cell r="C316" t="str">
            <v>Удержания из з/п</v>
          </cell>
          <cell r="D316">
            <v>65921.899999999994</v>
          </cell>
          <cell r="E316">
            <v>14357.1</v>
          </cell>
          <cell r="F316">
            <v>14705.8</v>
          </cell>
          <cell r="G316">
            <v>17560</v>
          </cell>
          <cell r="H316">
            <v>19299</v>
          </cell>
          <cell r="I316">
            <v>63690.399999999994</v>
          </cell>
          <cell r="J316">
            <v>14374.5</v>
          </cell>
          <cell r="K316">
            <v>12206.6</v>
          </cell>
          <cell r="L316">
            <v>18780.8</v>
          </cell>
          <cell r="M316">
            <v>18328.5</v>
          </cell>
          <cell r="N316">
            <v>62957.599999999991</v>
          </cell>
          <cell r="O316">
            <v>14374.5</v>
          </cell>
          <cell r="P316">
            <v>12206.6</v>
          </cell>
          <cell r="Q316">
            <v>18780.8</v>
          </cell>
          <cell r="R316">
            <v>17595.7</v>
          </cell>
          <cell r="S316">
            <v>732.8</v>
          </cell>
          <cell r="T316">
            <v>0</v>
          </cell>
          <cell r="U316">
            <v>0</v>
          </cell>
          <cell r="V316">
            <v>0</v>
          </cell>
          <cell r="W316">
            <v>732.8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7</v>
          </cell>
          <cell r="AH316">
            <v>0</v>
          </cell>
          <cell r="AI316">
            <v>3543.8</v>
          </cell>
          <cell r="AJ316">
            <v>5769.0000000000009</v>
          </cell>
          <cell r="AK316">
            <v>3521.6000000000008</v>
          </cell>
          <cell r="AL316">
            <v>6026.2999999999993</v>
          </cell>
          <cell r="AM316">
            <v>4805.5000000000009</v>
          </cell>
          <cell r="AN316">
            <v>5769.0000000000009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54212.7</v>
          </cell>
          <cell r="E317">
            <v>12381.1</v>
          </cell>
          <cell r="F317">
            <v>12704.5</v>
          </cell>
          <cell r="G317">
            <v>14120</v>
          </cell>
          <cell r="H317">
            <v>15007.1</v>
          </cell>
          <cell r="I317">
            <v>53601.5</v>
          </cell>
          <cell r="J317">
            <v>12383.1</v>
          </cell>
          <cell r="K317">
            <v>10069.1</v>
          </cell>
          <cell r="L317">
            <v>15806.1</v>
          </cell>
          <cell r="M317">
            <v>15343.2</v>
          </cell>
          <cell r="N317">
            <v>53601.5</v>
          </cell>
          <cell r="O317">
            <v>12383.1</v>
          </cell>
          <cell r="P317">
            <v>10069.1</v>
          </cell>
          <cell r="Q317">
            <v>15806.1</v>
          </cell>
          <cell r="R317">
            <v>15343.2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G317">
            <v>7</v>
          </cell>
          <cell r="AI317">
            <v>3213.8</v>
          </cell>
          <cell r="AJ317">
            <v>3818.7000000000007</v>
          </cell>
          <cell r="AK317">
            <v>3207.0000000000009</v>
          </cell>
          <cell r="AL317">
            <v>5847.9</v>
          </cell>
          <cell r="AM317">
            <v>4161.8000000000011</v>
          </cell>
          <cell r="AN317">
            <v>3818.7000000000007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11709.2</v>
          </cell>
          <cell r="E318">
            <v>1976</v>
          </cell>
          <cell r="F318">
            <v>2001.2999999999997</v>
          </cell>
          <cell r="G318">
            <v>3440</v>
          </cell>
          <cell r="H318">
            <v>4291.9000000000005</v>
          </cell>
          <cell r="I318">
            <v>10088.9</v>
          </cell>
          <cell r="J318">
            <v>1991.4</v>
          </cell>
          <cell r="K318">
            <v>2137.5</v>
          </cell>
          <cell r="L318">
            <v>2974.7</v>
          </cell>
          <cell r="M318">
            <v>2985.3</v>
          </cell>
          <cell r="N318">
            <v>9356.0999999999985</v>
          </cell>
          <cell r="O318">
            <v>1991.4</v>
          </cell>
          <cell r="P318">
            <v>2137.5</v>
          </cell>
          <cell r="Q318">
            <v>2974.7</v>
          </cell>
          <cell r="R318">
            <v>2252.5</v>
          </cell>
          <cell r="S318">
            <v>732.8</v>
          </cell>
          <cell r="W318">
            <v>732.8</v>
          </cell>
          <cell r="X318">
            <v>0</v>
          </cell>
          <cell r="AD318">
            <v>0</v>
          </cell>
          <cell r="AI318">
            <v>330</v>
          </cell>
          <cell r="AJ318">
            <v>1950.3000000000002</v>
          </cell>
          <cell r="AK318">
            <v>314.59999999999991</v>
          </cell>
          <cell r="AL318">
            <v>178.39999999999964</v>
          </cell>
          <cell r="AM318">
            <v>643.69999999999982</v>
          </cell>
          <cell r="AN318">
            <v>1950.3000000000002</v>
          </cell>
        </row>
        <row r="319">
          <cell r="B319" t="str">
            <v>4</v>
          </cell>
          <cell r="C319" t="str">
            <v>ЕСН</v>
          </cell>
          <cell r="D319">
            <v>88203.383200000011</v>
          </cell>
          <cell r="E319">
            <v>21559.598999999998</v>
          </cell>
          <cell r="F319">
            <v>23989.420000000002</v>
          </cell>
          <cell r="G319">
            <v>21513.004999999997</v>
          </cell>
          <cell r="H319">
            <v>21141.359199999999</v>
          </cell>
          <cell r="I319">
            <v>87780.6</v>
          </cell>
          <cell r="J319">
            <v>20201.900000000001</v>
          </cell>
          <cell r="K319">
            <v>22277.5</v>
          </cell>
          <cell r="L319">
            <v>24041.4</v>
          </cell>
          <cell r="M319">
            <v>21259.8</v>
          </cell>
          <cell r="N319">
            <v>87780.6</v>
          </cell>
          <cell r="O319">
            <v>20201.900000000001</v>
          </cell>
          <cell r="P319">
            <v>22277.5</v>
          </cell>
          <cell r="Q319">
            <v>24041.4</v>
          </cell>
          <cell r="R319">
            <v>21259.8</v>
          </cell>
          <cell r="S319">
            <v>0</v>
          </cell>
          <cell r="X319">
            <v>3479.4</v>
          </cell>
          <cell r="AB319">
            <v>3479.4</v>
          </cell>
          <cell r="AC319">
            <v>465.9</v>
          </cell>
          <cell r="AD319">
            <v>1374.4</v>
          </cell>
          <cell r="AE319">
            <v>619.1</v>
          </cell>
          <cell r="AF319">
            <v>490.8</v>
          </cell>
          <cell r="AG319">
            <v>1152.2</v>
          </cell>
          <cell r="AH319">
            <v>1374.4</v>
          </cell>
          <cell r="AI319">
            <v>5410.1</v>
          </cell>
          <cell r="AJ319">
            <v>3261.9831999999956</v>
          </cell>
          <cell r="AK319">
            <v>6920.9989999999998</v>
          </cell>
          <cell r="AL319">
            <v>8504.6190000000006</v>
          </cell>
          <cell r="AM319">
            <v>6637.6239999999943</v>
          </cell>
          <cell r="AN319">
            <v>3261.9831999999956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6632.0169999999998</v>
          </cell>
          <cell r="E320">
            <v>9023.1329999999998</v>
          </cell>
          <cell r="F320">
            <v>341.1</v>
          </cell>
          <cell r="G320">
            <v>319.35199999999986</v>
          </cell>
          <cell r="H320">
            <v>-3051.5679999999993</v>
          </cell>
          <cell r="I320">
            <v>9397</v>
          </cell>
          <cell r="J320">
            <v>8757.6</v>
          </cell>
          <cell r="K320">
            <v>419</v>
          </cell>
          <cell r="L320">
            <v>220.4</v>
          </cell>
          <cell r="M320">
            <v>0</v>
          </cell>
          <cell r="N320">
            <v>9397</v>
          </cell>
          <cell r="O320">
            <v>8757.6</v>
          </cell>
          <cell r="P320">
            <v>419</v>
          </cell>
          <cell r="Q320">
            <v>220.4</v>
          </cell>
          <cell r="R320">
            <v>0</v>
          </cell>
          <cell r="S320">
            <v>0</v>
          </cell>
          <cell r="X320">
            <v>0</v>
          </cell>
          <cell r="AD320">
            <v>2765</v>
          </cell>
          <cell r="AH320">
            <v>2765</v>
          </cell>
          <cell r="AJ320">
            <v>1.6999999999825377E-2</v>
          </cell>
          <cell r="AK320">
            <v>265.53299999999945</v>
          </cell>
          <cell r="AL320">
            <v>187.63299999999947</v>
          </cell>
          <cell r="AM320">
            <v>286.58499999999935</v>
          </cell>
          <cell r="AN320">
            <v>1.6999999999825377E-2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406195.76514979999</v>
          </cell>
          <cell r="E321">
            <v>109307.11188</v>
          </cell>
          <cell r="F321">
            <v>98983.977379999982</v>
          </cell>
          <cell r="G321">
            <v>82162.09610000001</v>
          </cell>
          <cell r="H321">
            <v>115742.57978980002</v>
          </cell>
          <cell r="I321">
            <v>458082.9</v>
          </cell>
          <cell r="J321">
            <v>87657.599999999977</v>
          </cell>
          <cell r="K321">
            <v>143569.50000000003</v>
          </cell>
          <cell r="L321">
            <v>101449.39999999998</v>
          </cell>
          <cell r="M321">
            <v>125406.39999999999</v>
          </cell>
          <cell r="N321">
            <v>458082.9</v>
          </cell>
          <cell r="O321">
            <v>87657.599999999977</v>
          </cell>
          <cell r="P321">
            <v>143569.50000000003</v>
          </cell>
          <cell r="Q321">
            <v>101449.39999999998</v>
          </cell>
          <cell r="R321">
            <v>125406.39999999999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-530.5</v>
          </cell>
          <cell r="Y321">
            <v>0</v>
          </cell>
          <cell r="Z321">
            <v>0</v>
          </cell>
          <cell r="AA321">
            <v>0</v>
          </cell>
          <cell r="AB321">
            <v>-530.5</v>
          </cell>
          <cell r="AC321">
            <v>12595.7</v>
          </cell>
          <cell r="AD321">
            <v>35362.80000000001</v>
          </cell>
          <cell r="AE321">
            <v>10009.5</v>
          </cell>
          <cell r="AF321">
            <v>13744.9</v>
          </cell>
          <cell r="AG321">
            <v>35368.799999999996</v>
          </cell>
          <cell r="AH321">
            <v>35362.80000000001</v>
          </cell>
          <cell r="AI321">
            <v>46000.999999999993</v>
          </cell>
          <cell r="AJ321">
            <v>17411.465149800002</v>
          </cell>
          <cell r="AK321">
            <v>65064.311880000001</v>
          </cell>
          <cell r="AL321">
            <v>24214.189259999999</v>
          </cell>
          <cell r="AM321">
            <v>26550.785360000002</v>
          </cell>
          <cell r="AN321">
            <v>17411.465149800002</v>
          </cell>
        </row>
        <row r="322">
          <cell r="B322" t="str">
            <v>7.1</v>
          </cell>
          <cell r="C322" t="str">
            <v xml:space="preserve">        Оплата услуг РАО «ЕЭС России»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14797</v>
          </cell>
          <cell r="J322">
            <v>0</v>
          </cell>
          <cell r="K322">
            <v>0</v>
          </cell>
          <cell r="L322">
            <v>6936</v>
          </cell>
          <cell r="M322">
            <v>7861</v>
          </cell>
          <cell r="N322">
            <v>14797</v>
          </cell>
          <cell r="O322">
            <v>0</v>
          </cell>
          <cell r="P322">
            <v>0</v>
          </cell>
          <cell r="Q322">
            <v>6936</v>
          </cell>
          <cell r="R322">
            <v>7861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14797</v>
          </cell>
          <cell r="AE322">
            <v>0</v>
          </cell>
          <cell r="AF322">
            <v>0</v>
          </cell>
          <cell r="AG322">
            <v>6936</v>
          </cell>
          <cell r="AH322">
            <v>14797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7.1.2.</v>
          </cell>
          <cell r="C326" t="str">
            <v>Услуги ОАО РАО "ЕЭС России"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14797</v>
          </cell>
          <cell r="J326">
            <v>0</v>
          </cell>
          <cell r="K326">
            <v>0</v>
          </cell>
          <cell r="L326">
            <v>6936</v>
          </cell>
          <cell r="M326">
            <v>7861</v>
          </cell>
          <cell r="N326">
            <v>14797</v>
          </cell>
          <cell r="Q326">
            <v>6936</v>
          </cell>
          <cell r="R326">
            <v>7861</v>
          </cell>
          <cell r="S326">
            <v>0</v>
          </cell>
          <cell r="X326">
            <v>0</v>
          </cell>
          <cell r="AD326">
            <v>14797</v>
          </cell>
          <cell r="AG326">
            <v>6936</v>
          </cell>
          <cell r="AH326">
            <v>14797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254261.34675119998</v>
          </cell>
          <cell r="E329">
            <v>60171.882279999998</v>
          </cell>
          <cell r="F329">
            <v>63231.812799999992</v>
          </cell>
          <cell r="G329">
            <v>44283.856140000004</v>
          </cell>
          <cell r="H329">
            <v>86573.795531199998</v>
          </cell>
          <cell r="I329">
            <v>292070.09999999998</v>
          </cell>
          <cell r="J329">
            <v>51530.5</v>
          </cell>
          <cell r="K329">
            <v>96109.200000000012</v>
          </cell>
          <cell r="L329">
            <v>60662.600000000006</v>
          </cell>
          <cell r="M329">
            <v>83767.799999999988</v>
          </cell>
          <cell r="N329">
            <v>292070.09999999998</v>
          </cell>
          <cell r="O329">
            <v>51530.5</v>
          </cell>
          <cell r="P329">
            <v>96109.200000000012</v>
          </cell>
          <cell r="Q329">
            <v>60662.600000000006</v>
          </cell>
          <cell r="R329">
            <v>83767.799999999988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-530.5</v>
          </cell>
          <cell r="Y329">
            <v>0</v>
          </cell>
          <cell r="Z329">
            <v>0</v>
          </cell>
          <cell r="AA329">
            <v>0</v>
          </cell>
          <cell r="AB329">
            <v>-530.5</v>
          </cell>
          <cell r="AC329">
            <v>2696.9</v>
          </cell>
          <cell r="AD329">
            <v>18377.5</v>
          </cell>
          <cell r="AE329">
            <v>8213.4</v>
          </cell>
          <cell r="AF329">
            <v>8234.5</v>
          </cell>
          <cell r="AG329">
            <v>24640.699999999997</v>
          </cell>
          <cell r="AH329">
            <v>18377.5</v>
          </cell>
          <cell r="AI329">
            <v>33878.1</v>
          </cell>
          <cell r="AJ329">
            <v>12280.446751200001</v>
          </cell>
          <cell r="AK329">
            <v>48035.982280000004</v>
          </cell>
          <cell r="AL329">
            <v>15179.695079999998</v>
          </cell>
          <cell r="AM329">
            <v>15207.151219999996</v>
          </cell>
          <cell r="AN329">
            <v>12280.446751200001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10651.829759599999</v>
          </cell>
          <cell r="E330">
            <v>2531.4</v>
          </cell>
          <cell r="F330">
            <v>2554.0863999999997</v>
          </cell>
          <cell r="G330">
            <v>2925.5738999999999</v>
          </cell>
          <cell r="H330">
            <v>2640.7694595999997</v>
          </cell>
          <cell r="I330">
            <v>10437.6</v>
          </cell>
          <cell r="J330">
            <v>2626.6</v>
          </cell>
          <cell r="K330">
            <v>2572.4</v>
          </cell>
          <cell r="L330">
            <v>2653.6</v>
          </cell>
          <cell r="M330">
            <v>2585</v>
          </cell>
          <cell r="N330">
            <v>10437.6</v>
          </cell>
          <cell r="O330">
            <v>2626.6</v>
          </cell>
          <cell r="P330">
            <v>2572.4</v>
          </cell>
          <cell r="Q330">
            <v>2653.6</v>
          </cell>
          <cell r="R330">
            <v>2585</v>
          </cell>
          <cell r="S330">
            <v>0</v>
          </cell>
          <cell r="X330">
            <v>1.5</v>
          </cell>
          <cell r="AB330">
            <v>1.5</v>
          </cell>
          <cell r="AC330">
            <v>232.1</v>
          </cell>
          <cell r="AD330">
            <v>111.8</v>
          </cell>
          <cell r="AE330">
            <v>458.1</v>
          </cell>
          <cell r="AF330">
            <v>146.19999999999999</v>
          </cell>
          <cell r="AG330">
            <v>140.6</v>
          </cell>
          <cell r="AH330">
            <v>111.8</v>
          </cell>
          <cell r="AI330">
            <v>219.1</v>
          </cell>
          <cell r="AJ330">
            <v>311.52975959999935</v>
          </cell>
          <cell r="AK330">
            <v>349.90000000000009</v>
          </cell>
          <cell r="AL330">
            <v>19.686399999999651</v>
          </cell>
          <cell r="AM330">
            <v>286.06029999999959</v>
          </cell>
          <cell r="AN330">
            <v>311.52975959999935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5814.0400915999999</v>
          </cell>
          <cell r="E331">
            <v>2611.1724400000003</v>
          </cell>
          <cell r="F331">
            <v>748.09640000000002</v>
          </cell>
          <cell r="G331">
            <v>213.9281</v>
          </cell>
          <cell r="H331">
            <v>2240.8431516000001</v>
          </cell>
          <cell r="I331">
            <v>6029.4</v>
          </cell>
          <cell r="J331">
            <v>2611.9</v>
          </cell>
          <cell r="K331">
            <v>797.6</v>
          </cell>
          <cell r="L331">
            <v>420.3</v>
          </cell>
          <cell r="M331">
            <v>2199.6</v>
          </cell>
          <cell r="N331">
            <v>6029.4</v>
          </cell>
          <cell r="O331">
            <v>2611.9</v>
          </cell>
          <cell r="P331">
            <v>797.6</v>
          </cell>
          <cell r="Q331">
            <v>420.3</v>
          </cell>
          <cell r="R331">
            <v>2199.6</v>
          </cell>
          <cell r="S331">
            <v>0</v>
          </cell>
          <cell r="X331">
            <v>0</v>
          </cell>
          <cell r="AC331">
            <v>171.9</v>
          </cell>
          <cell r="AD331">
            <v>309.5</v>
          </cell>
          <cell r="AE331">
            <v>196.2</v>
          </cell>
          <cell r="AF331">
            <v>70.7</v>
          </cell>
          <cell r="AG331">
            <v>238.1</v>
          </cell>
          <cell r="AH331">
            <v>309.5</v>
          </cell>
          <cell r="AI331">
            <v>302.2</v>
          </cell>
          <cell r="AJ331">
            <v>224.44009160000033</v>
          </cell>
          <cell r="AK331">
            <v>325.77243999999996</v>
          </cell>
          <cell r="AL331">
            <v>150.76884000000007</v>
          </cell>
          <cell r="AM331">
            <v>111.79694000000002</v>
          </cell>
          <cell r="AN331">
            <v>224.44009160000033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1748.2797399999997</v>
          </cell>
          <cell r="E332">
            <v>423.74979999999994</v>
          </cell>
          <cell r="F332">
            <v>706.31259999999986</v>
          </cell>
          <cell r="G332">
            <v>414.01597999999996</v>
          </cell>
          <cell r="H332">
            <v>204.20135999999999</v>
          </cell>
          <cell r="I332">
            <v>1819.2</v>
          </cell>
          <cell r="J332">
            <v>526.6</v>
          </cell>
          <cell r="K332">
            <v>686.3</v>
          </cell>
          <cell r="L332">
            <v>417.8</v>
          </cell>
          <cell r="M332">
            <v>188.5</v>
          </cell>
          <cell r="N332">
            <v>1819.2</v>
          </cell>
          <cell r="O332">
            <v>526.6</v>
          </cell>
          <cell r="P332">
            <v>686.3</v>
          </cell>
          <cell r="Q332">
            <v>417.8</v>
          </cell>
          <cell r="R332">
            <v>188.5</v>
          </cell>
          <cell r="S332">
            <v>0</v>
          </cell>
          <cell r="X332">
            <v>0</v>
          </cell>
          <cell r="AC332">
            <v>16.7</v>
          </cell>
          <cell r="AD332">
            <v>2</v>
          </cell>
          <cell r="AE332">
            <v>8.4</v>
          </cell>
          <cell r="AF332">
            <v>26</v>
          </cell>
          <cell r="AG332">
            <v>5.7</v>
          </cell>
          <cell r="AH332">
            <v>2</v>
          </cell>
          <cell r="AI332">
            <v>368.6</v>
          </cell>
          <cell r="AJ332">
            <v>282.97973999999994</v>
          </cell>
          <cell r="AK332">
            <v>257.44979999999993</v>
          </cell>
          <cell r="AL332">
            <v>295.06239999999991</v>
          </cell>
          <cell r="AM332">
            <v>270.9783799999999</v>
          </cell>
          <cell r="AN332">
            <v>282.97973999999994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29137.953079999999</v>
          </cell>
          <cell r="E333">
            <v>-4.308000000037282E-2</v>
          </cell>
          <cell r="F333">
            <v>4919.3675999999987</v>
          </cell>
          <cell r="G333">
            <v>5877.2597200000009</v>
          </cell>
          <cell r="H333">
            <v>18341.368839999999</v>
          </cell>
          <cell r="I333">
            <v>33729</v>
          </cell>
          <cell r="J333">
            <v>4892.2</v>
          </cell>
          <cell r="K333">
            <v>11477.6</v>
          </cell>
          <cell r="L333">
            <v>8979.2000000000007</v>
          </cell>
          <cell r="M333">
            <v>8380</v>
          </cell>
          <cell r="N333">
            <v>33729</v>
          </cell>
          <cell r="O333">
            <v>4892.2</v>
          </cell>
          <cell r="P333">
            <v>11477.6</v>
          </cell>
          <cell r="Q333">
            <v>8979.2000000000007</v>
          </cell>
          <cell r="R333">
            <v>8380</v>
          </cell>
          <cell r="S333">
            <v>0</v>
          </cell>
          <cell r="X333">
            <v>0</v>
          </cell>
          <cell r="AC333">
            <v>19.8</v>
          </cell>
          <cell r="AD333">
            <v>25.8</v>
          </cell>
          <cell r="AG333">
            <v>2848.7</v>
          </cell>
          <cell r="AH333">
            <v>25.8</v>
          </cell>
          <cell r="AI333">
            <v>14957</v>
          </cell>
          <cell r="AJ333">
            <v>10371.953079999996</v>
          </cell>
          <cell r="AK333">
            <v>10044.956920000001</v>
          </cell>
          <cell r="AL333">
            <v>3486.7245199999979</v>
          </cell>
          <cell r="AM333">
            <v>3233.484239999997</v>
          </cell>
          <cell r="AN333">
            <v>10371.953079999996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126.99967999999994</v>
          </cell>
          <cell r="E335">
            <v>32.5</v>
          </cell>
          <cell r="F335">
            <v>38.4</v>
          </cell>
          <cell r="G335">
            <v>26.079660000000001</v>
          </cell>
          <cell r="H335">
            <v>30.020019999999931</v>
          </cell>
          <cell r="I335">
            <v>100.9</v>
          </cell>
          <cell r="J335">
            <v>40.4</v>
          </cell>
          <cell r="K335">
            <v>22.4</v>
          </cell>
          <cell r="L335">
            <v>24.6</v>
          </cell>
          <cell r="M335">
            <v>13.5</v>
          </cell>
          <cell r="N335">
            <v>100.9</v>
          </cell>
          <cell r="O335">
            <v>40.4</v>
          </cell>
          <cell r="P335">
            <v>22.4</v>
          </cell>
          <cell r="Q335">
            <v>24.6</v>
          </cell>
          <cell r="R335">
            <v>13.5</v>
          </cell>
          <cell r="S335">
            <v>0</v>
          </cell>
          <cell r="X335">
            <v>0</v>
          </cell>
          <cell r="AD335">
            <v>0</v>
          </cell>
          <cell r="AI335">
            <v>7.9</v>
          </cell>
          <cell r="AJ335">
            <v>33.999679999999934</v>
          </cell>
          <cell r="AK335">
            <v>0</v>
          </cell>
          <cell r="AL335">
            <v>16</v>
          </cell>
          <cell r="AM335">
            <v>17.479660000000003</v>
          </cell>
          <cell r="AN335">
            <v>33.999679999999934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4263.7864000000009</v>
          </cell>
          <cell r="E336">
            <v>1868.5</v>
          </cell>
          <cell r="F336">
            <v>885.9</v>
          </cell>
          <cell r="G336">
            <v>974.99387999999999</v>
          </cell>
          <cell r="H336">
            <v>534.39252000000033</v>
          </cell>
          <cell r="I336">
            <v>3823.2</v>
          </cell>
          <cell r="J336">
            <v>1957.9</v>
          </cell>
          <cell r="K336">
            <v>728.1</v>
          </cell>
          <cell r="L336">
            <v>47.2</v>
          </cell>
          <cell r="M336">
            <v>1090</v>
          </cell>
          <cell r="N336">
            <v>3823.2</v>
          </cell>
          <cell r="O336">
            <v>1957.9</v>
          </cell>
          <cell r="P336">
            <v>728.1</v>
          </cell>
          <cell r="Q336">
            <v>47.2</v>
          </cell>
          <cell r="R336">
            <v>1090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G336">
            <v>480</v>
          </cell>
          <cell r="AI336">
            <v>186</v>
          </cell>
          <cell r="AJ336">
            <v>146.58640000000014</v>
          </cell>
          <cell r="AK336">
            <v>96.599999999999909</v>
          </cell>
          <cell r="AL336">
            <v>254.39999999999986</v>
          </cell>
          <cell r="AM336">
            <v>1182.1938799999998</v>
          </cell>
          <cell r="AN336">
            <v>146.58640000000014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19589.359239999998</v>
          </cell>
          <cell r="E337">
            <v>4605.7146399999992</v>
          </cell>
          <cell r="F337">
            <v>5018.5989999999993</v>
          </cell>
          <cell r="G337">
            <v>5027.9646599999987</v>
          </cell>
          <cell r="H337">
            <v>4937.0809399999998</v>
          </cell>
          <cell r="I337">
            <v>19585.099999999999</v>
          </cell>
          <cell r="J337">
            <v>3190.7</v>
          </cell>
          <cell r="K337">
            <v>5194.6000000000004</v>
          </cell>
          <cell r="L337">
            <v>5804.1</v>
          </cell>
          <cell r="M337">
            <v>5395.7</v>
          </cell>
          <cell r="N337">
            <v>19585.099999999999</v>
          </cell>
          <cell r="O337">
            <v>3190.7</v>
          </cell>
          <cell r="P337">
            <v>5194.6000000000004</v>
          </cell>
          <cell r="Q337">
            <v>5804.1</v>
          </cell>
          <cell r="R337">
            <v>5395.7</v>
          </cell>
          <cell r="S337">
            <v>0</v>
          </cell>
          <cell r="X337">
            <v>0</v>
          </cell>
          <cell r="AD337">
            <v>0</v>
          </cell>
          <cell r="AJ337">
            <v>4.2592399999966801</v>
          </cell>
          <cell r="AK337">
            <v>1415.0146399999994</v>
          </cell>
          <cell r="AL337">
            <v>1239.0136399999983</v>
          </cell>
          <cell r="AM337">
            <v>462.87829999999667</v>
          </cell>
          <cell r="AN337">
            <v>4.2592399999966801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51322.78</v>
          </cell>
          <cell r="E338">
            <v>14976.7</v>
          </cell>
          <cell r="F338">
            <v>13742</v>
          </cell>
          <cell r="G338">
            <v>0</v>
          </cell>
          <cell r="H338">
            <v>22604.079999999998</v>
          </cell>
          <cell r="I338">
            <v>65140</v>
          </cell>
          <cell r="J338">
            <v>15145</v>
          </cell>
          <cell r="K338">
            <v>17238</v>
          </cell>
          <cell r="L338">
            <v>14214</v>
          </cell>
          <cell r="M338">
            <v>18543</v>
          </cell>
          <cell r="N338">
            <v>65140</v>
          </cell>
          <cell r="O338">
            <v>15145</v>
          </cell>
          <cell r="P338">
            <v>17238</v>
          </cell>
          <cell r="Q338">
            <v>14214</v>
          </cell>
          <cell r="R338">
            <v>18543</v>
          </cell>
          <cell r="S338">
            <v>0</v>
          </cell>
          <cell r="X338">
            <v>0</v>
          </cell>
          <cell r="AD338">
            <v>13817.2</v>
          </cell>
          <cell r="AE338">
            <v>168.3</v>
          </cell>
          <cell r="AF338">
            <v>3664.3</v>
          </cell>
          <cell r="AG338">
            <v>17878.3</v>
          </cell>
          <cell r="AH338">
            <v>13817.2</v>
          </cell>
          <cell r="AJ338">
            <v>-2.0000000000436557E-2</v>
          </cell>
          <cell r="AK338">
            <v>7.3896444519050419E-13</v>
          </cell>
          <cell r="AL338">
            <v>1.7053025658242404E-13</v>
          </cell>
          <cell r="AM338">
            <v>-9.0949470177292824E-13</v>
          </cell>
          <cell r="AN338">
            <v>-2.0000000000436557E-2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1231.6824999999999</v>
          </cell>
          <cell r="E340">
            <v>153.08848</v>
          </cell>
          <cell r="F340">
            <v>380.85079999999999</v>
          </cell>
          <cell r="G340">
            <v>408.26797999999997</v>
          </cell>
          <cell r="H340">
            <v>289.47523999999999</v>
          </cell>
          <cell r="I340">
            <v>1424</v>
          </cell>
          <cell r="J340">
            <v>418.1</v>
          </cell>
          <cell r="K340">
            <v>285.89999999999998</v>
          </cell>
          <cell r="L340">
            <v>360.4</v>
          </cell>
          <cell r="M340">
            <v>359.6</v>
          </cell>
          <cell r="N340">
            <v>1424</v>
          </cell>
          <cell r="O340">
            <v>418.1</v>
          </cell>
          <cell r="P340">
            <v>285.89999999999998</v>
          </cell>
          <cell r="Q340">
            <v>360.4</v>
          </cell>
          <cell r="R340">
            <v>359.6</v>
          </cell>
          <cell r="S340">
            <v>0</v>
          </cell>
          <cell r="X340">
            <v>0</v>
          </cell>
          <cell r="AC340">
            <v>29.8</v>
          </cell>
          <cell r="AD340">
            <v>6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6</v>
          </cell>
          <cell r="AI340">
            <v>299.39999999999998</v>
          </cell>
          <cell r="AJ340">
            <v>83.282499999999914</v>
          </cell>
          <cell r="AK340">
            <v>40.888479999999959</v>
          </cell>
          <cell r="AL340">
            <v>99.539279999999977</v>
          </cell>
          <cell r="AM340">
            <v>147.40725999999995</v>
          </cell>
          <cell r="AN340">
            <v>83.282499999999914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130374.63625999998</v>
          </cell>
          <cell r="E341">
            <v>32969.1</v>
          </cell>
          <cell r="F341">
            <v>34238.199999999997</v>
          </cell>
          <cell r="G341">
            <v>28415.772260000002</v>
          </cell>
          <cell r="H341">
            <v>34751.563999999998</v>
          </cell>
          <cell r="I341">
            <v>149981.69999999998</v>
          </cell>
          <cell r="J341">
            <v>20121.099999999999</v>
          </cell>
          <cell r="K341">
            <v>57106.3</v>
          </cell>
          <cell r="L341">
            <v>27741.4</v>
          </cell>
          <cell r="M341">
            <v>45012.899999999994</v>
          </cell>
          <cell r="N341">
            <v>149981.69999999998</v>
          </cell>
          <cell r="O341">
            <v>20121.099999999999</v>
          </cell>
          <cell r="P341">
            <v>57106.3</v>
          </cell>
          <cell r="Q341">
            <v>27741.4</v>
          </cell>
          <cell r="R341">
            <v>45012.899999999994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-532</v>
          </cell>
          <cell r="Y341">
            <v>0</v>
          </cell>
          <cell r="Z341">
            <v>0</v>
          </cell>
          <cell r="AA341">
            <v>0</v>
          </cell>
          <cell r="AB341">
            <v>-532</v>
          </cell>
          <cell r="AC341">
            <v>1746.6000000000001</v>
          </cell>
          <cell r="AD341">
            <v>4105.2000000000007</v>
          </cell>
          <cell r="AE341">
            <v>6866.1</v>
          </cell>
          <cell r="AF341">
            <v>3847.3</v>
          </cell>
          <cell r="AG341">
            <v>3049.3</v>
          </cell>
          <cell r="AH341">
            <v>4105.2000000000007</v>
          </cell>
          <cell r="AI341">
            <v>17537.899999999998</v>
          </cell>
          <cell r="AJ341">
            <v>821.43626000000859</v>
          </cell>
          <cell r="AK341">
            <v>35505.4</v>
          </cell>
          <cell r="AL341">
            <v>9618.5000000000018</v>
          </cell>
          <cell r="AM341">
            <v>9494.8722600000037</v>
          </cell>
          <cell r="AN341">
            <v>821.43626000000859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10802.4643686</v>
          </cell>
          <cell r="E342">
            <v>2796.7819799999997</v>
          </cell>
          <cell r="F342">
            <v>2734.3424000000005</v>
          </cell>
          <cell r="G342">
            <v>2689.6</v>
          </cell>
          <cell r="H342">
            <v>2581.7399886000003</v>
          </cell>
          <cell r="I342">
            <v>10616.5</v>
          </cell>
          <cell r="J342">
            <v>2693.1</v>
          </cell>
          <cell r="K342">
            <v>2624.5</v>
          </cell>
          <cell r="L342">
            <v>2160.3000000000002</v>
          </cell>
          <cell r="M342">
            <v>3138.6000000000004</v>
          </cell>
          <cell r="N342">
            <v>10616.5</v>
          </cell>
          <cell r="O342">
            <v>2693.1</v>
          </cell>
          <cell r="P342">
            <v>2624.5</v>
          </cell>
          <cell r="Q342">
            <v>2160.3000000000002</v>
          </cell>
          <cell r="R342">
            <v>3138.6000000000004</v>
          </cell>
          <cell r="S342">
            <v>0</v>
          </cell>
          <cell r="X342">
            <v>0</v>
          </cell>
          <cell r="AC342">
            <v>277.2</v>
          </cell>
          <cell r="AD342">
            <v>119.5</v>
          </cell>
          <cell r="AE342">
            <v>183.6</v>
          </cell>
          <cell r="AF342">
            <v>89.8</v>
          </cell>
          <cell r="AG342">
            <v>122.9</v>
          </cell>
          <cell r="AH342">
            <v>119.5</v>
          </cell>
          <cell r="AI342">
            <v>9.6</v>
          </cell>
          <cell r="AJ342">
            <v>37.864368599999665</v>
          </cell>
          <cell r="AK342">
            <v>19.681979999999783</v>
          </cell>
          <cell r="AL342">
            <v>35.724380000000309</v>
          </cell>
          <cell r="AM342">
            <v>598.12437999999986</v>
          </cell>
          <cell r="AN342">
            <v>37.864368599999665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11352.569699999998</v>
          </cell>
          <cell r="E343">
            <v>2395.6</v>
          </cell>
          <cell r="F343">
            <v>2466.4</v>
          </cell>
          <cell r="G343">
            <v>3490.8116999999993</v>
          </cell>
          <cell r="H343">
            <v>2999.7580000000003</v>
          </cell>
          <cell r="I343">
            <v>11732.9</v>
          </cell>
          <cell r="J343">
            <v>2034.2</v>
          </cell>
          <cell r="K343">
            <v>3070.8</v>
          </cell>
          <cell r="L343">
            <v>3220.4</v>
          </cell>
          <cell r="M343">
            <v>3407.4999999999995</v>
          </cell>
          <cell r="N343">
            <v>11732.9</v>
          </cell>
          <cell r="O343">
            <v>2034.2</v>
          </cell>
          <cell r="P343">
            <v>3070.8</v>
          </cell>
          <cell r="Q343">
            <v>3220.4</v>
          </cell>
          <cell r="R343">
            <v>3407.4999999999995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222.5</v>
          </cell>
          <cell r="AE343">
            <v>0</v>
          </cell>
          <cell r="AF343">
            <v>14.9</v>
          </cell>
          <cell r="AG343">
            <v>0</v>
          </cell>
          <cell r="AH343">
            <v>222.5</v>
          </cell>
          <cell r="AI343">
            <v>310.2</v>
          </cell>
          <cell r="AJ343">
            <v>152.36969999999974</v>
          </cell>
          <cell r="AK343">
            <v>671.59999999999968</v>
          </cell>
          <cell r="AL343">
            <v>82.099999999999824</v>
          </cell>
          <cell r="AM343">
            <v>337.61169999999913</v>
          </cell>
          <cell r="AN343">
            <v>152.36969999999974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93041.662939999995</v>
          </cell>
          <cell r="E344">
            <v>35589.346380000003</v>
          </cell>
          <cell r="F344">
            <v>22115.184600000001</v>
          </cell>
          <cell r="G344">
            <v>20775.333699999999</v>
          </cell>
          <cell r="H344">
            <v>14561.79826</v>
          </cell>
          <cell r="I344">
            <v>89732.1</v>
          </cell>
          <cell r="J344">
            <v>22084.6</v>
          </cell>
          <cell r="K344">
            <v>32545.4</v>
          </cell>
          <cell r="L344">
            <v>17765.099999999999</v>
          </cell>
          <cell r="M344">
            <v>17337</v>
          </cell>
          <cell r="N344">
            <v>89732.1</v>
          </cell>
          <cell r="O344">
            <v>22084.6</v>
          </cell>
          <cell r="P344">
            <v>32545.4</v>
          </cell>
          <cell r="Q344">
            <v>17765.099999999999</v>
          </cell>
          <cell r="R344">
            <v>17337</v>
          </cell>
          <cell r="S344">
            <v>0</v>
          </cell>
          <cell r="X344">
            <v>0</v>
          </cell>
          <cell r="AC344">
            <v>7983</v>
          </cell>
          <cell r="AD344">
            <v>1077</v>
          </cell>
          <cell r="AE344">
            <v>575.70000000000005</v>
          </cell>
          <cell r="AF344">
            <v>1110.2</v>
          </cell>
          <cell r="AG344">
            <v>3019.1</v>
          </cell>
          <cell r="AH344">
            <v>1077</v>
          </cell>
          <cell r="AI344">
            <v>4489.5</v>
          </cell>
          <cell r="AJ344">
            <v>893.06294000000571</v>
          </cell>
          <cell r="AK344">
            <v>10586.946380000005</v>
          </cell>
          <cell r="AL344">
            <v>691.23098000000391</v>
          </cell>
          <cell r="AM344">
            <v>5610.3646800000051</v>
          </cell>
          <cell r="AN344">
            <v>893.06294000000571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14249.254329999998</v>
          </cell>
          <cell r="E345">
            <v>3139.6179999999995</v>
          </cell>
          <cell r="F345">
            <v>3705.7200000000003</v>
          </cell>
          <cell r="G345">
            <v>3956.0585599999999</v>
          </cell>
          <cell r="H345">
            <v>3447.8577699999992</v>
          </cell>
          <cell r="I345">
            <v>16070.199999999999</v>
          </cell>
          <cell r="J345">
            <v>3437.9</v>
          </cell>
          <cell r="K345">
            <v>2197.1999999999998</v>
          </cell>
          <cell r="L345">
            <v>5948.7</v>
          </cell>
          <cell r="M345">
            <v>4486.3999999999996</v>
          </cell>
          <cell r="N345">
            <v>16070.199999999999</v>
          </cell>
          <cell r="O345">
            <v>3437.9</v>
          </cell>
          <cell r="P345">
            <v>2197.1999999999998</v>
          </cell>
          <cell r="Q345">
            <v>5948.7</v>
          </cell>
          <cell r="R345">
            <v>4486.3999999999996</v>
          </cell>
          <cell r="S345">
            <v>0</v>
          </cell>
          <cell r="X345">
            <v>0</v>
          </cell>
          <cell r="AC345">
            <v>14.5</v>
          </cell>
          <cell r="AD345">
            <v>53.3</v>
          </cell>
          <cell r="AF345">
            <v>627.5</v>
          </cell>
          <cell r="AG345">
            <v>147.69999999999999</v>
          </cell>
          <cell r="AH345">
            <v>53.3</v>
          </cell>
          <cell r="AI345">
            <v>1782.1</v>
          </cell>
          <cell r="AJ345">
            <v>-4.5670000000768596E-2</v>
          </cell>
          <cell r="AK345">
            <v>1469.3179999999988</v>
          </cell>
          <cell r="AL345">
            <v>3605.3379999999988</v>
          </cell>
          <cell r="AM345">
            <v>1132.8965599999995</v>
          </cell>
          <cell r="AN345">
            <v>-4.5670000000768596E-2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15268.93332</v>
          </cell>
          <cell r="E346">
            <v>3556.2269999999999</v>
          </cell>
          <cell r="F346">
            <v>3860.3810000000003</v>
          </cell>
          <cell r="G346">
            <v>3897.5349999999999</v>
          </cell>
          <cell r="H346">
            <v>3954.7903199999996</v>
          </cell>
          <cell r="I346">
            <v>13585.2</v>
          </cell>
          <cell r="J346">
            <v>3765.7</v>
          </cell>
          <cell r="K346">
            <v>2638.8</v>
          </cell>
          <cell r="L346">
            <v>3624.9000000000005</v>
          </cell>
          <cell r="M346">
            <v>3555.8</v>
          </cell>
          <cell r="N346">
            <v>13585.2</v>
          </cell>
          <cell r="O346">
            <v>3765.7</v>
          </cell>
          <cell r="P346">
            <v>2638.8</v>
          </cell>
          <cell r="Q346">
            <v>3624.9000000000005</v>
          </cell>
          <cell r="R346">
            <v>3555.8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464.8</v>
          </cell>
          <cell r="AE346">
            <v>1036.8</v>
          </cell>
          <cell r="AF346">
            <v>672.4</v>
          </cell>
          <cell r="AG346">
            <v>463.3</v>
          </cell>
          <cell r="AH346">
            <v>464.8</v>
          </cell>
          <cell r="AI346">
            <v>3384</v>
          </cell>
          <cell r="AJ346">
            <v>3908.433320000001</v>
          </cell>
          <cell r="AK346">
            <v>2587.2270000000003</v>
          </cell>
          <cell r="AL346">
            <v>3444.4080000000004</v>
          </cell>
          <cell r="AM346">
            <v>3507.9430000000002</v>
          </cell>
          <cell r="AN346">
            <v>3908.433320000001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4.3959999999999999</v>
          </cell>
          <cell r="E347">
            <v>1.1000000000000001</v>
          </cell>
          <cell r="F347">
            <v>1.24</v>
          </cell>
          <cell r="G347">
            <v>1.0999999999999999</v>
          </cell>
          <cell r="H347">
            <v>0.95600000000000018</v>
          </cell>
          <cell r="I347">
            <v>4.4000000000000004</v>
          </cell>
          <cell r="J347">
            <v>1.1000000000000001</v>
          </cell>
          <cell r="K347">
            <v>1.1000000000000001</v>
          </cell>
          <cell r="L347">
            <v>1.1000000000000001</v>
          </cell>
          <cell r="M347">
            <v>1.1000000000000001</v>
          </cell>
          <cell r="N347">
            <v>4.4000000000000004</v>
          </cell>
          <cell r="O347">
            <v>1.1000000000000001</v>
          </cell>
          <cell r="P347">
            <v>1.1000000000000001</v>
          </cell>
          <cell r="Q347">
            <v>1.1000000000000001</v>
          </cell>
          <cell r="R347">
            <v>1.1000000000000001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1.0959999999999996</v>
          </cell>
          <cell r="AK347">
            <v>1.1000000000000001</v>
          </cell>
          <cell r="AL347">
            <v>1.2399999999999998</v>
          </cell>
          <cell r="AM347">
            <v>1.2399999999999998</v>
          </cell>
          <cell r="AN347">
            <v>1.0959999999999996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4418.3869999999997</v>
          </cell>
          <cell r="E348">
            <v>1128.0999999999999</v>
          </cell>
          <cell r="F348">
            <v>1142.28</v>
          </cell>
          <cell r="G348">
            <v>1173.1499999999999</v>
          </cell>
          <cell r="H348">
            <v>974.85700000000008</v>
          </cell>
          <cell r="I348">
            <v>2300.4</v>
          </cell>
          <cell r="J348">
            <v>215.6</v>
          </cell>
          <cell r="K348">
            <v>199.8</v>
          </cell>
          <cell r="L348">
            <v>920.9</v>
          </cell>
          <cell r="M348">
            <v>964.1</v>
          </cell>
          <cell r="N348">
            <v>2300.4</v>
          </cell>
          <cell r="O348">
            <v>215.6</v>
          </cell>
          <cell r="P348">
            <v>199.8</v>
          </cell>
          <cell r="Q348">
            <v>920.9</v>
          </cell>
          <cell r="R348">
            <v>964.1</v>
          </cell>
          <cell r="S348">
            <v>0</v>
          </cell>
          <cell r="X348">
            <v>0</v>
          </cell>
          <cell r="AC348">
            <v>1624.1</v>
          </cell>
          <cell r="AD348">
            <v>460.3</v>
          </cell>
          <cell r="AE348">
            <v>1036.8</v>
          </cell>
          <cell r="AF348">
            <v>672.4</v>
          </cell>
          <cell r="AG348">
            <v>463.3</v>
          </cell>
          <cell r="AH348">
            <v>460.3</v>
          </cell>
          <cell r="AI348">
            <v>6.9</v>
          </cell>
          <cell r="AJ348">
            <v>961.08699999999999</v>
          </cell>
          <cell r="AK348">
            <v>332.09999999999991</v>
          </cell>
          <cell r="AL348">
            <v>910.18000000000006</v>
          </cell>
          <cell r="AM348">
            <v>953.32999999999981</v>
          </cell>
          <cell r="AN348">
            <v>961.08699999999999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1809.134</v>
          </cell>
          <cell r="E349">
            <v>423.06999999999994</v>
          </cell>
          <cell r="F349">
            <v>457.73</v>
          </cell>
          <cell r="G349">
            <v>443.69200000000001</v>
          </cell>
          <cell r="H349">
            <v>484.64200000000005</v>
          </cell>
          <cell r="I349">
            <v>1772.1</v>
          </cell>
          <cell r="J349">
            <v>441.1</v>
          </cell>
          <cell r="K349">
            <v>440.2</v>
          </cell>
          <cell r="L349">
            <v>440.7</v>
          </cell>
          <cell r="M349">
            <v>450.1</v>
          </cell>
          <cell r="N349">
            <v>1772.1</v>
          </cell>
          <cell r="O349">
            <v>441.1</v>
          </cell>
          <cell r="P349">
            <v>440.2</v>
          </cell>
          <cell r="Q349">
            <v>440.7</v>
          </cell>
          <cell r="R349">
            <v>450.1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478.1339999999999</v>
          </cell>
          <cell r="AK349">
            <v>423.06999999999994</v>
          </cell>
          <cell r="AL349">
            <v>440.59999999999997</v>
          </cell>
          <cell r="AM349">
            <v>443.59199999999993</v>
          </cell>
          <cell r="AN349">
            <v>478.1339999999999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8885.3520000000008</v>
          </cell>
          <cell r="E350">
            <v>1964.8679999999999</v>
          </cell>
          <cell r="F350">
            <v>2196.3700000000003</v>
          </cell>
          <cell r="G350">
            <v>2274.2310000000002</v>
          </cell>
          <cell r="H350">
            <v>2449.8829999999998</v>
          </cell>
          <cell r="I350">
            <v>9352.0999999999985</v>
          </cell>
          <cell r="J350">
            <v>3085.1</v>
          </cell>
          <cell r="K350">
            <v>1964.9</v>
          </cell>
          <cell r="L350">
            <v>2215.9</v>
          </cell>
          <cell r="M350">
            <v>2086.1999999999998</v>
          </cell>
          <cell r="N350">
            <v>9352.0999999999985</v>
          </cell>
          <cell r="O350">
            <v>3085.1</v>
          </cell>
          <cell r="P350">
            <v>1964.9</v>
          </cell>
          <cell r="Q350">
            <v>2215.9</v>
          </cell>
          <cell r="R350">
            <v>2086.1999999999998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2468.152000000001</v>
          </cell>
          <cell r="AK350">
            <v>1814.6680000000001</v>
          </cell>
          <cell r="AL350">
            <v>2046.1380000000004</v>
          </cell>
          <cell r="AM350">
            <v>2104.4690000000005</v>
          </cell>
          <cell r="AN350">
            <v>2468.152000000001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151.66432</v>
          </cell>
          <cell r="E351">
            <v>39.088999999999999</v>
          </cell>
          <cell r="F351">
            <v>62.760999999999996</v>
          </cell>
          <cell r="G351">
            <v>5.362000000000009</v>
          </cell>
          <cell r="H351">
            <v>44.45232</v>
          </cell>
          <cell r="I351">
            <v>156.19999999999999</v>
          </cell>
          <cell r="J351">
            <v>22.8</v>
          </cell>
          <cell r="K351">
            <v>32.799999999999997</v>
          </cell>
          <cell r="L351">
            <v>46.3</v>
          </cell>
          <cell r="M351">
            <v>54.3</v>
          </cell>
          <cell r="N351">
            <v>156.19999999999999</v>
          </cell>
          <cell r="O351">
            <v>22.8</v>
          </cell>
          <cell r="P351">
            <v>32.799999999999997</v>
          </cell>
          <cell r="Q351">
            <v>46.3</v>
          </cell>
          <cell r="R351">
            <v>54.3</v>
          </cell>
          <cell r="S351">
            <v>0</v>
          </cell>
          <cell r="X351">
            <v>0</v>
          </cell>
          <cell r="AD351">
            <v>4.5</v>
          </cell>
          <cell r="AH351">
            <v>4.5</v>
          </cell>
          <cell r="AJ351">
            <v>-3.5679999999985057E-2</v>
          </cell>
          <cell r="AK351">
            <v>16.288999999999998</v>
          </cell>
          <cell r="AL351">
            <v>46.25</v>
          </cell>
          <cell r="AM351">
            <v>5.3120000000000118</v>
          </cell>
          <cell r="AN351">
            <v>-3.5679999999985057E-2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601.26073999999994</v>
          </cell>
          <cell r="E354">
            <v>127.75623999999999</v>
          </cell>
          <cell r="F354">
            <v>159.33658</v>
          </cell>
          <cell r="G354">
            <v>0</v>
          </cell>
          <cell r="H354">
            <v>314.16791999999992</v>
          </cell>
          <cell r="I354">
            <v>592.70000000000005</v>
          </cell>
          <cell r="J354">
            <v>53.9</v>
          </cell>
          <cell r="K354">
            <v>163.4</v>
          </cell>
          <cell r="L354">
            <v>147.69999999999999</v>
          </cell>
          <cell r="M354">
            <v>227.7</v>
          </cell>
          <cell r="N354">
            <v>592.70000000000005</v>
          </cell>
          <cell r="O354">
            <v>53.9</v>
          </cell>
          <cell r="P354">
            <v>163.4</v>
          </cell>
          <cell r="Q354">
            <v>147.69999999999999</v>
          </cell>
          <cell r="R354">
            <v>227.7</v>
          </cell>
          <cell r="S354">
            <v>0</v>
          </cell>
          <cell r="X354">
            <v>0</v>
          </cell>
          <cell r="AD354">
            <v>35.4</v>
          </cell>
          <cell r="AF354">
            <v>72.5</v>
          </cell>
          <cell r="AG354">
            <v>35</v>
          </cell>
          <cell r="AH354">
            <v>35.4</v>
          </cell>
          <cell r="AI354">
            <v>70.5</v>
          </cell>
          <cell r="AJ354">
            <v>114.46073999999996</v>
          </cell>
          <cell r="AK354">
            <v>144.35623999999999</v>
          </cell>
          <cell r="AL354">
            <v>212.79281999999998</v>
          </cell>
          <cell r="AM354">
            <v>27.592819999999989</v>
          </cell>
          <cell r="AN354">
            <v>114.46073999999996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6618.273000000001</v>
          </cell>
          <cell r="E355">
            <v>1529.9</v>
          </cell>
          <cell r="F355">
            <v>710.80000000000007</v>
          </cell>
          <cell r="G355">
            <v>3068.9009999999998</v>
          </cell>
          <cell r="H355">
            <v>1308.672</v>
          </cell>
          <cell r="I355">
            <v>8886.1999999999989</v>
          </cell>
          <cell r="J355">
            <v>2057.6999999999998</v>
          </cell>
          <cell r="K355">
            <v>4220.2</v>
          </cell>
          <cell r="L355">
            <v>983.7</v>
          </cell>
          <cell r="M355">
            <v>1624.6</v>
          </cell>
          <cell r="N355">
            <v>8886.1999999999989</v>
          </cell>
          <cell r="O355">
            <v>2057.6999999999998</v>
          </cell>
          <cell r="P355">
            <v>4220.2</v>
          </cell>
          <cell r="Q355">
            <v>983.7</v>
          </cell>
          <cell r="R355">
            <v>1624.6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215.8</v>
          </cell>
          <cell r="AE355">
            <v>0</v>
          </cell>
          <cell r="AF355">
            <v>2923.1</v>
          </cell>
          <cell r="AG355">
            <v>4.0999999999999996</v>
          </cell>
          <cell r="AH355">
            <v>215.8</v>
          </cell>
          <cell r="AI355">
            <v>2077</v>
          </cell>
          <cell r="AJ355">
            <v>24.873000000000694</v>
          </cell>
          <cell r="AK355">
            <v>1549.2000000000003</v>
          </cell>
          <cell r="AL355">
            <v>962.90000000000055</v>
          </cell>
          <cell r="AM355">
            <v>129.10100000000057</v>
          </cell>
          <cell r="AN355">
            <v>24.873000000000694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11552.43</v>
          </cell>
          <cell r="E356">
            <v>9583.7000000000007</v>
          </cell>
          <cell r="F356">
            <v>19592.599999999999</v>
          </cell>
          <cell r="G356">
            <v>-12270.95</v>
          </cell>
          <cell r="H356">
            <v>-5352.9199999999983</v>
          </cell>
          <cell r="I356">
            <v>126414.5</v>
          </cell>
          <cell r="J356">
            <v>13613.2</v>
          </cell>
          <cell r="K356">
            <v>48068.7</v>
          </cell>
          <cell r="L356">
            <v>30253.599999999999</v>
          </cell>
          <cell r="M356">
            <v>34479</v>
          </cell>
          <cell r="N356">
            <v>126414.5</v>
          </cell>
          <cell r="O356">
            <v>13613.2</v>
          </cell>
          <cell r="P356">
            <v>48068.7</v>
          </cell>
          <cell r="Q356">
            <v>30253.599999999999</v>
          </cell>
          <cell r="R356">
            <v>34479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-62.7</v>
          </cell>
          <cell r="Y356">
            <v>0</v>
          </cell>
          <cell r="Z356">
            <v>0</v>
          </cell>
          <cell r="AA356">
            <v>0</v>
          </cell>
          <cell r="AB356">
            <v>-62.7</v>
          </cell>
          <cell r="AC356">
            <v>62.7</v>
          </cell>
          <cell r="AD356">
            <v>114862.1</v>
          </cell>
          <cell r="AE356">
            <v>24090.9</v>
          </cell>
          <cell r="AF356">
            <v>79938.600000000006</v>
          </cell>
          <cell r="AG356">
            <v>75092.899999999994</v>
          </cell>
          <cell r="AH356">
            <v>114862.1</v>
          </cell>
          <cell r="AI356">
            <v>0</v>
          </cell>
          <cell r="AJ356">
            <v>3.000000000720604E-2</v>
          </cell>
          <cell r="AK356">
            <v>19998.7</v>
          </cell>
          <cell r="AL356">
            <v>47370.3</v>
          </cell>
          <cell r="AM356">
            <v>4.9999999991996447E-2</v>
          </cell>
          <cell r="AN356">
            <v>3.000000000720604E-2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47370.3</v>
          </cell>
          <cell r="E357">
            <v>19998.7</v>
          </cell>
          <cell r="F357">
            <v>27371.599999999999</v>
          </cell>
          <cell r="I357">
            <v>79789.2</v>
          </cell>
          <cell r="J357">
            <v>0</v>
          </cell>
          <cell r="K357">
            <v>26480.7</v>
          </cell>
          <cell r="L357">
            <v>25683.200000000001</v>
          </cell>
          <cell r="M357">
            <v>27625.3</v>
          </cell>
          <cell r="N357">
            <v>79789.2</v>
          </cell>
          <cell r="P357">
            <v>26480.7</v>
          </cell>
          <cell r="Q357">
            <v>25683.200000000001</v>
          </cell>
          <cell r="R357">
            <v>27625.3</v>
          </cell>
          <cell r="S357">
            <v>0</v>
          </cell>
          <cell r="X357">
            <v>0</v>
          </cell>
          <cell r="AD357">
            <v>32418.9</v>
          </cell>
          <cell r="AF357">
            <v>26480.7</v>
          </cell>
          <cell r="AG357">
            <v>4793.6000000000004</v>
          </cell>
          <cell r="AH357">
            <v>32418.9</v>
          </cell>
          <cell r="AJ357">
            <v>5.4569682106375694E-12</v>
          </cell>
          <cell r="AK357">
            <v>19998.7</v>
          </cell>
          <cell r="AL357">
            <v>47370.3</v>
          </cell>
          <cell r="AM357">
            <v>3.637978807091713E-12</v>
          </cell>
          <cell r="AN357">
            <v>5.4569682106375694E-12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-35817.869999999995</v>
          </cell>
          <cell r="E358">
            <v>-10415</v>
          </cell>
          <cell r="F358">
            <v>-7779</v>
          </cell>
          <cell r="G358">
            <v>-12270.95</v>
          </cell>
          <cell r="H358">
            <v>-5352.9199999999983</v>
          </cell>
          <cell r="I358">
            <v>46625.299999999996</v>
          </cell>
          <cell r="J358">
            <v>13613.2</v>
          </cell>
          <cell r="K358">
            <v>21588</v>
          </cell>
          <cell r="L358">
            <v>4570.3999999999996</v>
          </cell>
          <cell r="M358">
            <v>6853.7</v>
          </cell>
          <cell r="N358">
            <v>46625.299999999996</v>
          </cell>
          <cell r="O358">
            <v>13613.2</v>
          </cell>
          <cell r="P358">
            <v>21588</v>
          </cell>
          <cell r="Q358">
            <v>4570.3999999999996</v>
          </cell>
          <cell r="R358">
            <v>6853.7</v>
          </cell>
          <cell r="S358">
            <v>0</v>
          </cell>
          <cell r="X358">
            <v>-62.7</v>
          </cell>
          <cell r="AB358">
            <v>-62.7</v>
          </cell>
          <cell r="AC358">
            <v>62.7</v>
          </cell>
          <cell r="AD358">
            <v>82443.199999999997</v>
          </cell>
          <cell r="AE358">
            <v>24090.9</v>
          </cell>
          <cell r="AF358">
            <v>53457.9</v>
          </cell>
          <cell r="AG358">
            <v>70299.299999999988</v>
          </cell>
          <cell r="AH358">
            <v>82443.199999999997</v>
          </cell>
          <cell r="AJ358">
            <v>3.0000000001749072E-2</v>
          </cell>
          <cell r="AK358">
            <v>7.2475359047530219E-13</v>
          </cell>
          <cell r="AL358">
            <v>0</v>
          </cell>
          <cell r="AM358">
            <v>4.9999999988358468E-2</v>
          </cell>
          <cell r="AN358">
            <v>3.0000000001749072E-2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B360" t="str">
            <v>9.</v>
          </cell>
          <cell r="C360" t="str">
            <v>Прочие расходы</v>
          </cell>
          <cell r="D360">
            <v>134664.26634</v>
          </cell>
          <cell r="E360">
            <v>29515.932000000004</v>
          </cell>
          <cell r="F360">
            <v>30896.603140000003</v>
          </cell>
          <cell r="G360">
            <v>34694.645199999999</v>
          </cell>
          <cell r="H360">
            <v>39557.085999999996</v>
          </cell>
          <cell r="I360">
            <v>123751.4</v>
          </cell>
          <cell r="J360">
            <v>23594.899999999998</v>
          </cell>
          <cell r="K360">
            <v>28015.500000000004</v>
          </cell>
          <cell r="L360">
            <v>37896.700000000004</v>
          </cell>
          <cell r="M360">
            <v>34244.299999999996</v>
          </cell>
          <cell r="N360">
            <v>124484.20000000001</v>
          </cell>
          <cell r="O360">
            <v>23594.899999999998</v>
          </cell>
          <cell r="P360">
            <v>28015.500000000004</v>
          </cell>
          <cell r="Q360">
            <v>37896.700000000004</v>
          </cell>
          <cell r="R360">
            <v>34977.1</v>
          </cell>
          <cell r="S360">
            <v>-732.8</v>
          </cell>
          <cell r="T360">
            <v>0</v>
          </cell>
          <cell r="U360">
            <v>0</v>
          </cell>
          <cell r="V360">
            <v>0</v>
          </cell>
          <cell r="W360">
            <v>-732.8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21277.9</v>
          </cell>
          <cell r="AD360">
            <v>11731</v>
          </cell>
          <cell r="AE360">
            <v>14019.099999999999</v>
          </cell>
          <cell r="AF360">
            <v>12924.5</v>
          </cell>
          <cell r="AG360">
            <v>14779.4</v>
          </cell>
          <cell r="AH360">
            <v>11731</v>
          </cell>
          <cell r="AI360">
            <v>4835.2999999999993</v>
          </cell>
          <cell r="AJ360">
            <v>6201.2663400000038</v>
          </cell>
          <cell r="AK360">
            <v>3497.5319999999983</v>
          </cell>
          <cell r="AL360">
            <v>5284.035139999999</v>
          </cell>
          <cell r="AM360">
            <v>3936.8803400000038</v>
          </cell>
          <cell r="AN360">
            <v>6201.2663400000038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113445.4</v>
          </cell>
          <cell r="E361">
            <v>22186.3</v>
          </cell>
          <cell r="F361">
            <v>27136.1</v>
          </cell>
          <cell r="G361">
            <v>32869.600000000006</v>
          </cell>
          <cell r="H361">
            <v>31253.4</v>
          </cell>
          <cell r="I361">
            <v>112803.9</v>
          </cell>
          <cell r="J361">
            <v>20279.699999999997</v>
          </cell>
          <cell r="K361">
            <v>26552.9</v>
          </cell>
          <cell r="L361">
            <v>33508.800000000003</v>
          </cell>
          <cell r="M361">
            <v>32462.5</v>
          </cell>
          <cell r="N361">
            <v>112803.9</v>
          </cell>
          <cell r="O361">
            <v>20279.699999999997</v>
          </cell>
          <cell r="P361">
            <v>26552.9</v>
          </cell>
          <cell r="Q361">
            <v>33508.800000000003</v>
          </cell>
          <cell r="R361">
            <v>32462.5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1709.2000000000035</v>
          </cell>
          <cell r="AK361">
            <v>2974.3</v>
          </cell>
          <cell r="AL361">
            <v>3557.5</v>
          </cell>
          <cell r="AM361">
            <v>2918.3000000000047</v>
          </cell>
          <cell r="AN361">
            <v>1709.2000000000035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69346.399999999994</v>
          </cell>
          <cell r="E363">
            <v>8718.7999999999993</v>
          </cell>
          <cell r="F363">
            <v>13934.4</v>
          </cell>
          <cell r="G363">
            <v>21031.4</v>
          </cell>
          <cell r="H363">
            <v>25661.8</v>
          </cell>
          <cell r="I363">
            <v>67359</v>
          </cell>
          <cell r="J363">
            <v>6412.9</v>
          </cell>
          <cell r="K363">
            <v>13885.1</v>
          </cell>
          <cell r="L363">
            <v>20272.8</v>
          </cell>
          <cell r="M363">
            <v>26788.2</v>
          </cell>
          <cell r="N363">
            <v>67359</v>
          </cell>
          <cell r="O363">
            <v>6412.9</v>
          </cell>
          <cell r="P363">
            <v>13885.1</v>
          </cell>
          <cell r="Q363">
            <v>20272.8</v>
          </cell>
          <cell r="R363">
            <v>26788.2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1709.2000000000007</v>
          </cell>
          <cell r="AK363">
            <v>2027.6999999999996</v>
          </cell>
          <cell r="AL363">
            <v>2076.9999999999982</v>
          </cell>
          <cell r="AM363">
            <v>2835.6000000000022</v>
          </cell>
          <cell r="AN363">
            <v>1709.2000000000007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44099</v>
          </cell>
          <cell r="E365">
            <v>13467.5</v>
          </cell>
          <cell r="F365">
            <v>13201.7</v>
          </cell>
          <cell r="G365">
            <v>11838.2</v>
          </cell>
          <cell r="H365">
            <v>5591.6</v>
          </cell>
          <cell r="I365">
            <v>45444.9</v>
          </cell>
          <cell r="J365">
            <v>13866.8</v>
          </cell>
          <cell r="K365">
            <v>12667.8</v>
          </cell>
          <cell r="L365">
            <v>13236</v>
          </cell>
          <cell r="M365">
            <v>5674.3</v>
          </cell>
          <cell r="N365">
            <v>45444.9</v>
          </cell>
          <cell r="O365">
            <v>13866.8</v>
          </cell>
          <cell r="P365">
            <v>12667.8</v>
          </cell>
          <cell r="Q365">
            <v>13236</v>
          </cell>
          <cell r="R365">
            <v>5674.3</v>
          </cell>
          <cell r="S365">
            <v>0</v>
          </cell>
          <cell r="X365">
            <v>0</v>
          </cell>
          <cell r="AD365">
            <v>0</v>
          </cell>
          <cell r="AE365">
            <v>0</v>
          </cell>
          <cell r="AI365">
            <v>1345.9</v>
          </cell>
          <cell r="AJ365">
            <v>2.7284841053187847E-12</v>
          </cell>
          <cell r="AK365">
            <v>946.60000000000036</v>
          </cell>
          <cell r="AL365">
            <v>1480.5000000000018</v>
          </cell>
          <cell r="AM365">
            <v>82.700000000002547</v>
          </cell>
          <cell r="AN365">
            <v>2.7284841053187847E-12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33.873999999999995</v>
          </cell>
          <cell r="E369">
            <v>9.266</v>
          </cell>
          <cell r="F369">
            <v>8.2040000000000006</v>
          </cell>
          <cell r="G369">
            <v>8.2040000000000006</v>
          </cell>
          <cell r="H369">
            <v>8.1999999999999993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S369">
            <v>0</v>
          </cell>
          <cell r="X369">
            <v>0</v>
          </cell>
          <cell r="AD369">
            <v>0</v>
          </cell>
          <cell r="AJ369">
            <v>33.873999999999995</v>
          </cell>
          <cell r="AK369">
            <v>9.266</v>
          </cell>
          <cell r="AL369">
            <v>17.47</v>
          </cell>
          <cell r="AM369">
            <v>25.673999999999999</v>
          </cell>
          <cell r="AN369">
            <v>33.873999999999995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3561.5315300000002</v>
          </cell>
          <cell r="E370">
            <v>200.4</v>
          </cell>
          <cell r="F370">
            <v>195.363</v>
          </cell>
          <cell r="G370">
            <v>281.15853000000016</v>
          </cell>
          <cell r="H370">
            <v>2884.61</v>
          </cell>
          <cell r="I370">
            <v>3561.5</v>
          </cell>
          <cell r="J370">
            <v>197.1</v>
          </cell>
          <cell r="K370">
            <v>198.7</v>
          </cell>
          <cell r="L370">
            <v>2848.7</v>
          </cell>
          <cell r="M370">
            <v>317</v>
          </cell>
          <cell r="N370">
            <v>3561.5</v>
          </cell>
          <cell r="O370">
            <v>197.1</v>
          </cell>
          <cell r="P370">
            <v>198.7</v>
          </cell>
          <cell r="Q370">
            <v>2848.7</v>
          </cell>
          <cell r="R370">
            <v>317</v>
          </cell>
          <cell r="S370">
            <v>0</v>
          </cell>
          <cell r="X370">
            <v>0</v>
          </cell>
          <cell r="AD370">
            <v>0</v>
          </cell>
          <cell r="AG370">
            <v>2567.6</v>
          </cell>
          <cell r="AJ370">
            <v>3.153000000065731E-2</v>
          </cell>
          <cell r="AK370">
            <v>3.3000000000000114</v>
          </cell>
          <cell r="AL370">
            <v>-3.6999999999977717E-2</v>
          </cell>
          <cell r="AM370">
            <v>2.1530000000439031E-2</v>
          </cell>
          <cell r="AN370">
            <v>3.153000000065731E-2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877.04205000000002</v>
          </cell>
          <cell r="E371">
            <v>243.06100000000001</v>
          </cell>
          <cell r="F371">
            <v>559.9</v>
          </cell>
          <cell r="G371">
            <v>25.221050000000005</v>
          </cell>
          <cell r="H371">
            <v>48.86</v>
          </cell>
          <cell r="I371">
            <v>877</v>
          </cell>
          <cell r="J371">
            <v>769.4</v>
          </cell>
          <cell r="K371">
            <v>33.6</v>
          </cell>
          <cell r="L371">
            <v>25.2</v>
          </cell>
          <cell r="M371">
            <v>48.8</v>
          </cell>
          <cell r="N371">
            <v>877</v>
          </cell>
          <cell r="O371">
            <v>769.4</v>
          </cell>
          <cell r="P371">
            <v>33.6</v>
          </cell>
          <cell r="Q371">
            <v>25.2</v>
          </cell>
          <cell r="R371">
            <v>48.8</v>
          </cell>
          <cell r="S371">
            <v>0</v>
          </cell>
          <cell r="X371">
            <v>0</v>
          </cell>
          <cell r="AD371">
            <v>0</v>
          </cell>
          <cell r="AE371">
            <v>526.29999999999995</v>
          </cell>
          <cell r="AF371">
            <v>0</v>
          </cell>
          <cell r="AG371">
            <v>0</v>
          </cell>
          <cell r="AJ371">
            <v>4.2050000000017462E-2</v>
          </cell>
          <cell r="AK371">
            <v>-3.8999999999987267E-2</v>
          </cell>
          <cell r="AL371">
            <v>-3.8999999999987267E-2</v>
          </cell>
          <cell r="AM371">
            <v>-1.7949999999981259E-2</v>
          </cell>
          <cell r="AN371">
            <v>4.2050000000017462E-2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4174.6556</v>
          </cell>
          <cell r="E372">
            <v>1428.5150000000001</v>
          </cell>
          <cell r="F372">
            <v>1130.0196000000001</v>
          </cell>
          <cell r="G372">
            <v>839.93899999999996</v>
          </cell>
          <cell r="H372">
            <v>776.18200000000002</v>
          </cell>
          <cell r="I372">
            <v>974.30000000000007</v>
          </cell>
          <cell r="J372">
            <v>974.7</v>
          </cell>
          <cell r="K372">
            <v>160.69999999999999</v>
          </cell>
          <cell r="L372">
            <v>510.8</v>
          </cell>
          <cell r="M372">
            <v>-671.9</v>
          </cell>
          <cell r="N372">
            <v>1707.1000000000001</v>
          </cell>
          <cell r="O372">
            <v>974.7</v>
          </cell>
          <cell r="P372">
            <v>160.69999999999999</v>
          </cell>
          <cell r="Q372">
            <v>510.8</v>
          </cell>
          <cell r="R372">
            <v>60.9</v>
          </cell>
          <cell r="S372">
            <v>-732.8</v>
          </cell>
          <cell r="W372">
            <v>-732.8</v>
          </cell>
          <cell r="X372">
            <v>0</v>
          </cell>
          <cell r="AC372">
            <v>13946.6</v>
          </cell>
          <cell r="AD372">
            <v>11479</v>
          </cell>
          <cell r="AE372">
            <v>13492.8</v>
          </cell>
          <cell r="AF372">
            <v>12902.8</v>
          </cell>
          <cell r="AG372">
            <v>12211.8</v>
          </cell>
          <cell r="AH372">
            <v>11479</v>
          </cell>
          <cell r="AJ372">
            <v>732.75560000000041</v>
          </cell>
          <cell r="AK372">
            <v>1.4999999999417923E-2</v>
          </cell>
          <cell r="AL372">
            <v>379.33460000000014</v>
          </cell>
          <cell r="AM372">
            <v>17.473599999999351</v>
          </cell>
          <cell r="AN372">
            <v>732.75560000000041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1683.2</v>
          </cell>
          <cell r="E373">
            <v>405</v>
          </cell>
          <cell r="F373">
            <v>625</v>
          </cell>
          <cell r="G373">
            <v>653.20000000000005</v>
          </cell>
          <cell r="H373">
            <v>0</v>
          </cell>
          <cell r="I373">
            <v>-732.8</v>
          </cell>
          <cell r="J373">
            <v>0</v>
          </cell>
          <cell r="K373">
            <v>0</v>
          </cell>
          <cell r="L373">
            <v>0</v>
          </cell>
          <cell r="M373">
            <v>-732.8</v>
          </cell>
          <cell r="N373">
            <v>0</v>
          </cell>
          <cell r="S373">
            <v>-732.8</v>
          </cell>
          <cell r="W373">
            <v>-732.8</v>
          </cell>
          <cell r="X373">
            <v>0</v>
          </cell>
          <cell r="AC373">
            <v>13895</v>
          </cell>
          <cell r="AD373">
            <v>11479</v>
          </cell>
          <cell r="AE373">
            <v>13490</v>
          </cell>
          <cell r="AF373">
            <v>12865</v>
          </cell>
          <cell r="AG373">
            <v>12211.8</v>
          </cell>
          <cell r="AH373">
            <v>11479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-3.9999999999999147E-2</v>
          </cell>
          <cell r="E374">
            <v>0</v>
          </cell>
          <cell r="F374">
            <v>0</v>
          </cell>
          <cell r="G374">
            <v>0</v>
          </cell>
          <cell r="H374">
            <v>-3.9999999999999147E-2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-3.9999999999999147E-2</v>
          </cell>
          <cell r="AK374">
            <v>0</v>
          </cell>
          <cell r="AL374">
            <v>0</v>
          </cell>
          <cell r="AM374">
            <v>0</v>
          </cell>
          <cell r="AN374">
            <v>-3.9999999999999147E-2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144.57184000000001</v>
          </cell>
          <cell r="E377">
            <v>57.2</v>
          </cell>
          <cell r="F377">
            <v>8.1999999999999993</v>
          </cell>
          <cell r="G377">
            <v>8.2318399999999983</v>
          </cell>
          <cell r="H377">
            <v>70.94</v>
          </cell>
          <cell r="I377">
            <v>144.6</v>
          </cell>
          <cell r="J377">
            <v>49</v>
          </cell>
          <cell r="K377">
            <v>0</v>
          </cell>
          <cell r="L377">
            <v>0</v>
          </cell>
          <cell r="M377">
            <v>95.6</v>
          </cell>
          <cell r="N377">
            <v>144.6</v>
          </cell>
          <cell r="O377">
            <v>49</v>
          </cell>
          <cell r="R377">
            <v>95.6</v>
          </cell>
          <cell r="S377">
            <v>0</v>
          </cell>
          <cell r="X377">
            <v>0</v>
          </cell>
          <cell r="AD377">
            <v>0</v>
          </cell>
          <cell r="AJ377">
            <v>-2.8159999999999741E-2</v>
          </cell>
          <cell r="AK377">
            <v>8.2000000000000028</v>
          </cell>
          <cell r="AL377">
            <v>16.400000000000002</v>
          </cell>
          <cell r="AM377">
            <v>24.63184</v>
          </cell>
          <cell r="AN377">
            <v>-2.8159999999999741E-2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1451.8884800000003</v>
          </cell>
          <cell r="E379">
            <v>296.596</v>
          </cell>
          <cell r="F379">
            <v>723.74169999999992</v>
          </cell>
          <cell r="G379">
            <v>410.95078000000018</v>
          </cell>
          <cell r="H379">
            <v>20.600000000000154</v>
          </cell>
          <cell r="I379">
            <v>1510</v>
          </cell>
          <cell r="J379">
            <v>286.60000000000002</v>
          </cell>
          <cell r="K379">
            <v>50.4</v>
          </cell>
          <cell r="L379">
            <v>410.9</v>
          </cell>
          <cell r="M379">
            <v>762.1</v>
          </cell>
          <cell r="N379">
            <v>1510</v>
          </cell>
          <cell r="O379">
            <v>286.60000000000002</v>
          </cell>
          <cell r="P379">
            <v>50.4</v>
          </cell>
          <cell r="Q379">
            <v>410.9</v>
          </cell>
          <cell r="R379">
            <v>762.1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68.099999999999994</v>
          </cell>
          <cell r="AE379">
            <v>0</v>
          </cell>
          <cell r="AF379">
            <v>0</v>
          </cell>
          <cell r="AG379">
            <v>0</v>
          </cell>
          <cell r="AH379">
            <v>68.099999999999994</v>
          </cell>
          <cell r="AI379">
            <v>0</v>
          </cell>
          <cell r="AJ379">
            <v>9.9884800000002656</v>
          </cell>
          <cell r="AK379">
            <v>9.9959999999999809</v>
          </cell>
          <cell r="AL379">
            <v>683.33769999999993</v>
          </cell>
          <cell r="AM379">
            <v>683.38848000000007</v>
          </cell>
          <cell r="AN379">
            <v>9.9884800000002656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673.36280000000022</v>
          </cell>
          <cell r="E380">
            <v>0</v>
          </cell>
          <cell r="F380">
            <v>673.34169999999995</v>
          </cell>
          <cell r="G380">
            <v>3.110000000015134E-2</v>
          </cell>
          <cell r="H380">
            <v>-9.9999999998487965E-3</v>
          </cell>
          <cell r="I380">
            <v>673.4</v>
          </cell>
          <cell r="J380">
            <v>0</v>
          </cell>
          <cell r="K380">
            <v>0</v>
          </cell>
          <cell r="L380">
            <v>0</v>
          </cell>
          <cell r="M380">
            <v>673.4</v>
          </cell>
          <cell r="N380">
            <v>673.4</v>
          </cell>
          <cell r="O380">
            <v>0</v>
          </cell>
          <cell r="P380">
            <v>0</v>
          </cell>
          <cell r="Q380">
            <v>0</v>
          </cell>
          <cell r="R380">
            <v>673.4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-3.7199999999756983E-2</v>
          </cell>
          <cell r="AK380">
            <v>0</v>
          </cell>
          <cell r="AL380">
            <v>673.34169999999995</v>
          </cell>
          <cell r="AM380">
            <v>673.3728000000001</v>
          </cell>
          <cell r="AN380">
            <v>-3.7199999999756983E-2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673.36280000000022</v>
          </cell>
          <cell r="E381">
            <v>0</v>
          </cell>
          <cell r="F381">
            <v>673.34169999999995</v>
          </cell>
          <cell r="G381">
            <v>3.110000000015134E-2</v>
          </cell>
          <cell r="H381">
            <v>-9.9999999998487965E-3</v>
          </cell>
          <cell r="I381">
            <v>673.4</v>
          </cell>
          <cell r="J381">
            <v>0</v>
          </cell>
          <cell r="K381">
            <v>0</v>
          </cell>
          <cell r="L381">
            <v>0</v>
          </cell>
          <cell r="M381">
            <v>673.4</v>
          </cell>
          <cell r="N381">
            <v>673.4</v>
          </cell>
          <cell r="R381">
            <v>673.4</v>
          </cell>
          <cell r="S381">
            <v>0</v>
          </cell>
          <cell r="X381">
            <v>0</v>
          </cell>
          <cell r="AD381">
            <v>0</v>
          </cell>
          <cell r="AJ381">
            <v>-3.7199999999756983E-2</v>
          </cell>
          <cell r="AK381">
            <v>0</v>
          </cell>
          <cell r="AL381">
            <v>673.34169999999995</v>
          </cell>
          <cell r="AM381">
            <v>673.3728000000001</v>
          </cell>
          <cell r="AN381">
            <v>-3.7199999999756983E-2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768.52568000000008</v>
          </cell>
          <cell r="E388">
            <v>286.596</v>
          </cell>
          <cell r="F388">
            <v>50.4</v>
          </cell>
          <cell r="G388">
            <v>410.91968000000003</v>
          </cell>
          <cell r="H388">
            <v>20.610000000000003</v>
          </cell>
          <cell r="I388">
            <v>836.6</v>
          </cell>
          <cell r="J388">
            <v>286.60000000000002</v>
          </cell>
          <cell r="K388">
            <v>50.4</v>
          </cell>
          <cell r="L388">
            <v>410.9</v>
          </cell>
          <cell r="M388">
            <v>88.7</v>
          </cell>
          <cell r="N388">
            <v>836.6</v>
          </cell>
          <cell r="O388">
            <v>286.60000000000002</v>
          </cell>
          <cell r="P388">
            <v>50.4</v>
          </cell>
          <cell r="Q388">
            <v>410.9</v>
          </cell>
          <cell r="R388">
            <v>88.7</v>
          </cell>
          <cell r="S388">
            <v>0</v>
          </cell>
          <cell r="X388">
            <v>0</v>
          </cell>
          <cell r="AD388">
            <v>68.099999999999994</v>
          </cell>
          <cell r="AH388">
            <v>68.099999999999994</v>
          </cell>
          <cell r="AJ388">
            <v>2.5680000000022574E-2</v>
          </cell>
          <cell r="AK388">
            <v>-4.0000000000190994E-3</v>
          </cell>
          <cell r="AL388">
            <v>-4.0000000000190994E-3</v>
          </cell>
          <cell r="AM388">
            <v>1.5680000000031669E-2</v>
          </cell>
          <cell r="AN388">
            <v>2.5680000000022574E-2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10</v>
          </cell>
          <cell r="E391">
            <v>10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S391">
            <v>0</v>
          </cell>
          <cell r="X391">
            <v>0</v>
          </cell>
          <cell r="AD391">
            <v>0</v>
          </cell>
          <cell r="AJ391">
            <v>10</v>
          </cell>
          <cell r="AK391">
            <v>10</v>
          </cell>
          <cell r="AL391">
            <v>10</v>
          </cell>
          <cell r="AM391">
            <v>10</v>
          </cell>
          <cell r="AN391">
            <v>10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10975.342839999999</v>
          </cell>
          <cell r="E393">
            <v>5094.5940000000001</v>
          </cell>
          <cell r="F393">
            <v>1135.07484</v>
          </cell>
          <cell r="G393">
            <v>251.34</v>
          </cell>
          <cell r="H393">
            <v>4494.3339999999989</v>
          </cell>
          <cell r="I393">
            <v>3880.0999999999995</v>
          </cell>
          <cell r="J393">
            <v>1038.4000000000001</v>
          </cell>
          <cell r="K393">
            <v>1019.1999999999999</v>
          </cell>
          <cell r="L393">
            <v>592.29999999999995</v>
          </cell>
          <cell r="M393">
            <v>1230.2</v>
          </cell>
          <cell r="N393">
            <v>3880.0999999999995</v>
          </cell>
          <cell r="O393">
            <v>1038.4000000000001</v>
          </cell>
          <cell r="P393">
            <v>1019.1999999999999</v>
          </cell>
          <cell r="Q393">
            <v>592.29999999999995</v>
          </cell>
          <cell r="R393">
            <v>1230.2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7053.1</v>
          </cell>
          <cell r="AD393">
            <v>183.89999999999998</v>
          </cell>
          <cell r="AE393">
            <v>0</v>
          </cell>
          <cell r="AF393">
            <v>21.7</v>
          </cell>
          <cell r="AG393">
            <v>0</v>
          </cell>
          <cell r="AH393">
            <v>183.89999999999998</v>
          </cell>
          <cell r="AI393">
            <v>3489.3999999999996</v>
          </cell>
          <cell r="AJ393">
            <v>3715.4428399999983</v>
          </cell>
          <cell r="AK393">
            <v>492.49399999999878</v>
          </cell>
          <cell r="AL393">
            <v>630.06883999999889</v>
          </cell>
          <cell r="AM393">
            <v>267.40883999999897</v>
          </cell>
          <cell r="AN393">
            <v>3715.4428399999983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3239127.7315011998</v>
          </cell>
          <cell r="E394">
            <v>821270.00453999988</v>
          </cell>
          <cell r="F394">
            <v>809993.94467999996</v>
          </cell>
          <cell r="G394">
            <v>756987.96517999994</v>
          </cell>
          <cell r="H394">
            <v>850875.81710119999</v>
          </cell>
          <cell r="I394">
            <v>3398369.1</v>
          </cell>
          <cell r="J394">
            <v>760730.9</v>
          </cell>
          <cell r="K394">
            <v>825299.6</v>
          </cell>
          <cell r="L394">
            <v>865725.5</v>
          </cell>
          <cell r="M394">
            <v>946613.10000000009</v>
          </cell>
          <cell r="N394">
            <v>2311552.4</v>
          </cell>
          <cell r="O394">
            <v>488553.2</v>
          </cell>
          <cell r="P394">
            <v>569056.9</v>
          </cell>
          <cell r="Q394">
            <v>598345.5</v>
          </cell>
          <cell r="R394">
            <v>655596.79999999993</v>
          </cell>
          <cell r="S394">
            <v>1086816.7</v>
          </cell>
          <cell r="T394">
            <v>272177.7</v>
          </cell>
          <cell r="U394">
            <v>256242.7</v>
          </cell>
          <cell r="V394">
            <v>267380</v>
          </cell>
          <cell r="W394">
            <v>291016.3</v>
          </cell>
          <cell r="X394">
            <v>2934.6000000000004</v>
          </cell>
          <cell r="Y394">
            <v>0</v>
          </cell>
          <cell r="Z394">
            <v>0</v>
          </cell>
          <cell r="AA394">
            <v>0</v>
          </cell>
          <cell r="AB394">
            <v>2934.6000000000004</v>
          </cell>
          <cell r="AC394">
            <v>45699.4</v>
          </cell>
          <cell r="AD394">
            <v>168309</v>
          </cell>
          <cell r="AE394">
            <v>62628.1</v>
          </cell>
          <cell r="AF394">
            <v>112722.40000000001</v>
          </cell>
          <cell r="AG394">
            <v>127943.69999999998</v>
          </cell>
          <cell r="AH394">
            <v>168309</v>
          </cell>
          <cell r="AI394">
            <v>132098.79999999999</v>
          </cell>
          <cell r="AJ394">
            <v>92532.431501199942</v>
          </cell>
          <cell r="AK394">
            <v>209566.60453999994</v>
          </cell>
          <cell r="AL394">
            <v>244355.24921999988</v>
          </cell>
          <cell r="AM394">
            <v>150839.0143999999</v>
          </cell>
          <cell r="AN394">
            <v>92532.431501199942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1007.1</v>
          </cell>
          <cell r="E396">
            <v>403.9</v>
          </cell>
          <cell r="F396">
            <v>139.80000000000001</v>
          </cell>
          <cell r="G396">
            <v>225</v>
          </cell>
          <cell r="H396">
            <v>238.4</v>
          </cell>
          <cell r="I396">
            <v>1007.1</v>
          </cell>
          <cell r="J396">
            <v>403.9</v>
          </cell>
          <cell r="K396">
            <v>139.80000000000001</v>
          </cell>
          <cell r="L396">
            <v>225</v>
          </cell>
          <cell r="M396">
            <v>238.4</v>
          </cell>
          <cell r="N396">
            <v>1007.1</v>
          </cell>
          <cell r="O396">
            <v>403.9</v>
          </cell>
          <cell r="P396">
            <v>139.80000000000001</v>
          </cell>
          <cell r="Q396">
            <v>225</v>
          </cell>
          <cell r="R396">
            <v>238.4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1007.1</v>
          </cell>
          <cell r="E398">
            <v>403.9</v>
          </cell>
          <cell r="F398">
            <v>139.80000000000001</v>
          </cell>
          <cell r="G398">
            <v>225</v>
          </cell>
          <cell r="H398">
            <v>238.4</v>
          </cell>
          <cell r="I398">
            <v>1007.1</v>
          </cell>
          <cell r="J398">
            <v>403.9</v>
          </cell>
          <cell r="K398">
            <v>139.80000000000001</v>
          </cell>
          <cell r="L398">
            <v>225</v>
          </cell>
          <cell r="M398">
            <v>238.4</v>
          </cell>
          <cell r="N398">
            <v>1007.1</v>
          </cell>
          <cell r="O398">
            <v>403.9</v>
          </cell>
          <cell r="P398">
            <v>139.80000000000001</v>
          </cell>
          <cell r="Q398">
            <v>225</v>
          </cell>
          <cell r="R398">
            <v>238.4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1007.1</v>
          </cell>
          <cell r="E399">
            <v>403.9</v>
          </cell>
          <cell r="F399">
            <v>139.80000000000001</v>
          </cell>
          <cell r="G399">
            <v>225</v>
          </cell>
          <cell r="H399">
            <v>238.4</v>
          </cell>
          <cell r="I399">
            <v>1007.1</v>
          </cell>
          <cell r="J399">
            <v>403.9</v>
          </cell>
          <cell r="K399">
            <v>139.80000000000001</v>
          </cell>
          <cell r="L399">
            <v>225</v>
          </cell>
          <cell r="M399">
            <v>238.4</v>
          </cell>
          <cell r="N399">
            <v>1007.1</v>
          </cell>
          <cell r="O399">
            <v>403.9</v>
          </cell>
          <cell r="P399">
            <v>139.80000000000001</v>
          </cell>
          <cell r="Q399">
            <v>225</v>
          </cell>
          <cell r="R399">
            <v>238.4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107520.88760120001</v>
          </cell>
          <cell r="E401">
            <v>2086.4560000000001</v>
          </cell>
          <cell r="F401">
            <v>36943.837800000001</v>
          </cell>
          <cell r="G401">
            <v>44347.244480000001</v>
          </cell>
          <cell r="H401">
            <v>24143.349321199999</v>
          </cell>
          <cell r="I401">
            <v>37266.6</v>
          </cell>
          <cell r="J401">
            <v>5771.4000000000005</v>
          </cell>
          <cell r="K401">
            <v>31495.200000000001</v>
          </cell>
          <cell r="L401">
            <v>0</v>
          </cell>
          <cell r="M401">
            <v>0</v>
          </cell>
          <cell r="N401">
            <v>37266.6</v>
          </cell>
          <cell r="O401">
            <v>5771.4000000000005</v>
          </cell>
          <cell r="P401">
            <v>31495.200000000001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91768.987601200017</v>
          </cell>
          <cell r="AK401">
            <v>17829.755999999998</v>
          </cell>
          <cell r="AL401">
            <v>27333.193800000001</v>
          </cell>
          <cell r="AM401">
            <v>67625.638279999999</v>
          </cell>
          <cell r="AN401">
            <v>91768.987601200017</v>
          </cell>
        </row>
        <row r="402">
          <cell r="B402" t="str">
            <v>10а.1.</v>
          </cell>
          <cell r="C402" t="str">
            <v>Хоз. способ</v>
          </cell>
          <cell r="D402">
            <v>77792.436481199999</v>
          </cell>
          <cell r="E402">
            <v>2086.4560000000001</v>
          </cell>
          <cell r="F402">
            <v>30546.138999999999</v>
          </cell>
          <cell r="G402">
            <v>30603.38682</v>
          </cell>
          <cell r="H402">
            <v>14556.454661200001</v>
          </cell>
          <cell r="I402">
            <v>27591.800000000003</v>
          </cell>
          <cell r="J402">
            <v>4575.1000000000004</v>
          </cell>
          <cell r="K402">
            <v>23016.7</v>
          </cell>
          <cell r="L402">
            <v>0</v>
          </cell>
          <cell r="M402">
            <v>0</v>
          </cell>
          <cell r="N402">
            <v>27591.800000000003</v>
          </cell>
          <cell r="O402">
            <v>4575.1000000000004</v>
          </cell>
          <cell r="P402">
            <v>23016.7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69020.436481200013</v>
          </cell>
          <cell r="AK402">
            <v>16331.155999999999</v>
          </cell>
          <cell r="AL402">
            <v>23860.595000000001</v>
          </cell>
          <cell r="AM402">
            <v>54463.981820000001</v>
          </cell>
          <cell r="AN402">
            <v>69020.436481200013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15409.01368</v>
          </cell>
          <cell r="E403">
            <v>707.8</v>
          </cell>
          <cell r="F403">
            <v>5637.64</v>
          </cell>
          <cell r="G403">
            <v>6858.32</v>
          </cell>
          <cell r="H403">
            <v>2205.2536799999998</v>
          </cell>
          <cell r="I403">
            <v>6345</v>
          </cell>
          <cell r="J403">
            <v>708</v>
          </cell>
          <cell r="K403">
            <v>5637</v>
          </cell>
          <cell r="L403">
            <v>0</v>
          </cell>
          <cell r="M403">
            <v>0</v>
          </cell>
          <cell r="N403">
            <v>6345</v>
          </cell>
          <cell r="O403">
            <v>708</v>
          </cell>
          <cell r="P403">
            <v>5637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12661.61368</v>
          </cell>
          <cell r="AK403">
            <v>3597.3999999999996</v>
          </cell>
          <cell r="AL403">
            <v>3598.0400000000009</v>
          </cell>
          <cell r="AM403">
            <v>10456.36</v>
          </cell>
          <cell r="AN403">
            <v>12661.61368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4048.9925499999999</v>
          </cell>
          <cell r="E404">
            <v>181.9</v>
          </cell>
          <cell r="F404">
            <v>1479.54</v>
          </cell>
          <cell r="G404">
            <v>1806.98</v>
          </cell>
          <cell r="H404">
            <v>580.57255000000009</v>
          </cell>
          <cell r="I404">
            <v>1662</v>
          </cell>
          <cell r="J404">
            <v>182</v>
          </cell>
          <cell r="K404">
            <v>1480</v>
          </cell>
          <cell r="L404">
            <v>0</v>
          </cell>
          <cell r="M404">
            <v>0</v>
          </cell>
          <cell r="N404">
            <v>1662</v>
          </cell>
          <cell r="O404">
            <v>182</v>
          </cell>
          <cell r="P404">
            <v>1480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3642.9925499999999</v>
          </cell>
          <cell r="AK404">
            <v>1255.9000000000001</v>
          </cell>
          <cell r="AL404">
            <v>1255.44</v>
          </cell>
          <cell r="AM404">
            <v>3062.42</v>
          </cell>
          <cell r="AN404">
            <v>3642.9925499999999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58334.430251199999</v>
          </cell>
          <cell r="E405">
            <v>1196.7560000000001</v>
          </cell>
          <cell r="F405">
            <v>23428.958999999999</v>
          </cell>
          <cell r="G405">
            <v>21938.08682</v>
          </cell>
          <cell r="H405">
            <v>11770.628431200003</v>
          </cell>
          <cell r="I405">
            <v>19584.8</v>
          </cell>
          <cell r="J405">
            <v>3685.1</v>
          </cell>
          <cell r="K405">
            <v>15899.7</v>
          </cell>
          <cell r="L405">
            <v>0</v>
          </cell>
          <cell r="M405">
            <v>0</v>
          </cell>
          <cell r="N405">
            <v>19584.8</v>
          </cell>
          <cell r="O405">
            <v>3685.1</v>
          </cell>
          <cell r="P405">
            <v>15899.7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51148.830251200008</v>
          </cell>
          <cell r="AK405">
            <v>9910.8559999999998</v>
          </cell>
          <cell r="AL405">
            <v>17440.115000000002</v>
          </cell>
          <cell r="AM405">
            <v>39378.201820000002</v>
          </cell>
          <cell r="AN405">
            <v>51148.830251200008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29728.451119999998</v>
          </cell>
          <cell r="E407">
            <v>0</v>
          </cell>
          <cell r="F407">
            <v>6397.6988000000001</v>
          </cell>
          <cell r="G407">
            <v>13743.857660000001</v>
          </cell>
          <cell r="H407">
            <v>9586.8946599999981</v>
          </cell>
          <cell r="I407">
            <v>9674.7999999999993</v>
          </cell>
          <cell r="J407">
            <v>1196.3</v>
          </cell>
          <cell r="K407">
            <v>8478.5</v>
          </cell>
          <cell r="L407">
            <v>0</v>
          </cell>
          <cell r="M407">
            <v>0</v>
          </cell>
          <cell r="N407">
            <v>9674.7999999999993</v>
          </cell>
          <cell r="O407">
            <v>1196.3</v>
          </cell>
          <cell r="P407">
            <v>8478.5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22748.55112</v>
          </cell>
          <cell r="AK407">
            <v>1498.6000000000001</v>
          </cell>
          <cell r="AL407">
            <v>3472.5988000000007</v>
          </cell>
          <cell r="AM407">
            <v>13161.656460000002</v>
          </cell>
          <cell r="AN407">
            <v>22748.55112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</row>
        <row r="414">
          <cell r="E414" t="str">
            <v>I</v>
          </cell>
          <cell r="F414" t="str">
            <v>uu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188528.01999999996</v>
          </cell>
          <cell r="E417">
            <v>25120.12</v>
          </cell>
          <cell r="F417">
            <v>46416.22</v>
          </cell>
          <cell r="G417">
            <v>11624.26</v>
          </cell>
          <cell r="H417">
            <v>105367.41999999998</v>
          </cell>
          <cell r="I417">
            <v>242540.40000000002</v>
          </cell>
          <cell r="J417">
            <v>89937.799999999988</v>
          </cell>
          <cell r="K417">
            <v>52782.400000000009</v>
          </cell>
          <cell r="L417">
            <v>15524.400000000001</v>
          </cell>
          <cell r="M417">
            <v>84295.8</v>
          </cell>
          <cell r="N417">
            <v>242540.40000000002</v>
          </cell>
          <cell r="O417">
            <v>89937.799999999988</v>
          </cell>
          <cell r="P417">
            <v>52782.400000000009</v>
          </cell>
          <cell r="Q417">
            <v>15524.400000000001</v>
          </cell>
          <cell r="R417">
            <v>84295.8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64.7</v>
          </cell>
          <cell r="AE417">
            <v>13725.6</v>
          </cell>
          <cell r="AF417">
            <v>2194.5</v>
          </cell>
          <cell r="AG417">
            <v>3787.2999999999997</v>
          </cell>
          <cell r="AH417">
            <v>64.7</v>
          </cell>
          <cell r="AI417">
            <v>97751.400000000009</v>
          </cell>
          <cell r="AJ417">
            <v>36601.019999999982</v>
          </cell>
          <cell r="AK417">
            <v>39456.619999999988</v>
          </cell>
          <cell r="AL417">
            <v>21559.339999999989</v>
          </cell>
          <cell r="AM417">
            <v>19251.999999999993</v>
          </cell>
          <cell r="AN417">
            <v>36601.019999999982</v>
          </cell>
        </row>
        <row r="418">
          <cell r="B418" t="str">
            <v>12.1.1</v>
          </cell>
          <cell r="C418" t="str">
            <v>Материалы</v>
          </cell>
          <cell r="D418">
            <v>3520.3</v>
          </cell>
          <cell r="E418">
            <v>2045.6</v>
          </cell>
          <cell r="F418">
            <v>1227.94</v>
          </cell>
          <cell r="G418">
            <v>207.5</v>
          </cell>
          <cell r="H418">
            <v>39.259999999999991</v>
          </cell>
          <cell r="I418">
            <v>3924.8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-46.5</v>
          </cell>
          <cell r="N418">
            <v>3924.8</v>
          </cell>
          <cell r="O418">
            <v>2873.9</v>
          </cell>
          <cell r="P418">
            <v>1097.4000000000001</v>
          </cell>
          <cell r="R418">
            <v>-46.5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423.7999999999995</v>
          </cell>
          <cell r="AK418">
            <v>-4.5474735088646412E-13</v>
          </cell>
          <cell r="AL418">
            <v>130.53999999999951</v>
          </cell>
          <cell r="AM418">
            <v>338.03999999999951</v>
          </cell>
          <cell r="AN418">
            <v>423.7999999999995</v>
          </cell>
        </row>
        <row r="419">
          <cell r="B419" t="str">
            <v>12.1.2</v>
          </cell>
          <cell r="C419" t="str">
            <v>ФОТ</v>
          </cell>
          <cell r="D419">
            <v>5917</v>
          </cell>
          <cell r="E419">
            <v>1681</v>
          </cell>
          <cell r="F419">
            <v>2624</v>
          </cell>
          <cell r="G419">
            <v>1612</v>
          </cell>
          <cell r="H419">
            <v>0</v>
          </cell>
          <cell r="I419">
            <v>6234.1</v>
          </cell>
          <cell r="J419">
            <v>1283.9000000000001</v>
          </cell>
          <cell r="K419">
            <v>1201.5999999999999</v>
          </cell>
          <cell r="L419">
            <v>0</v>
          </cell>
          <cell r="M419">
            <v>3748.6</v>
          </cell>
          <cell r="N419">
            <v>6234.1</v>
          </cell>
          <cell r="O419">
            <v>1283.9000000000001</v>
          </cell>
          <cell r="P419">
            <v>1201.5999999999999</v>
          </cell>
          <cell r="R419">
            <v>3748.6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0</v>
          </cell>
          <cell r="AK419">
            <v>714.19999999999982</v>
          </cell>
          <cell r="AL419">
            <v>2136.6</v>
          </cell>
          <cell r="AM419">
            <v>3748.6</v>
          </cell>
          <cell r="AN419">
            <v>0</v>
          </cell>
        </row>
        <row r="420">
          <cell r="B420" t="str">
            <v>12.1.3</v>
          </cell>
          <cell r="C420" t="str">
            <v>ЕСН</v>
          </cell>
          <cell r="D420">
            <v>1041</v>
          </cell>
          <cell r="E420">
            <v>405</v>
          </cell>
          <cell r="F420">
            <v>365</v>
          </cell>
          <cell r="G420">
            <v>271</v>
          </cell>
          <cell r="H420">
            <v>0</v>
          </cell>
          <cell r="I420">
            <v>1384</v>
          </cell>
          <cell r="J420">
            <v>599.5</v>
          </cell>
          <cell r="K420">
            <v>310.8</v>
          </cell>
          <cell r="L420">
            <v>0</v>
          </cell>
          <cell r="M420">
            <v>473.7</v>
          </cell>
          <cell r="N420">
            <v>1384</v>
          </cell>
          <cell r="O420">
            <v>599.5</v>
          </cell>
          <cell r="P420">
            <v>310.8</v>
          </cell>
          <cell r="R420">
            <v>473.7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0</v>
          </cell>
          <cell r="AK420">
            <v>148.5</v>
          </cell>
          <cell r="AL420">
            <v>202.7</v>
          </cell>
          <cell r="AM420">
            <v>473.7</v>
          </cell>
          <cell r="AN420">
            <v>0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106610.78</v>
          </cell>
          <cell r="E421">
            <v>20806.8</v>
          </cell>
          <cell r="F421">
            <v>40134.6</v>
          </cell>
          <cell r="G421">
            <v>4226.5</v>
          </cell>
          <cell r="H421">
            <v>41442.879999999997</v>
          </cell>
          <cell r="I421">
            <v>155762.70000000001</v>
          </cell>
          <cell r="J421">
            <v>78841.600000000006</v>
          </cell>
          <cell r="K421">
            <v>40080.800000000003</v>
          </cell>
          <cell r="L421">
            <v>15096.2</v>
          </cell>
          <cell r="M421">
            <v>21744.1</v>
          </cell>
          <cell r="N421">
            <v>155762.70000000001</v>
          </cell>
          <cell r="O421">
            <v>78841.600000000006</v>
          </cell>
          <cell r="P421">
            <v>40080.800000000003</v>
          </cell>
          <cell r="Q421">
            <v>15096.2</v>
          </cell>
          <cell r="R421">
            <v>21744.1</v>
          </cell>
          <cell r="S421">
            <v>0</v>
          </cell>
          <cell r="X421">
            <v>0</v>
          </cell>
          <cell r="AC421">
            <v>6513.8</v>
          </cell>
          <cell r="AD421">
            <v>44.7</v>
          </cell>
          <cell r="AE421">
            <v>13725.6</v>
          </cell>
          <cell r="AF421">
            <v>1865.9</v>
          </cell>
          <cell r="AG421">
            <v>3458.7</v>
          </cell>
          <cell r="AH421">
            <v>44.7</v>
          </cell>
          <cell r="AI421">
            <v>78777.8</v>
          </cell>
          <cell r="AJ421">
            <v>23156.779999999992</v>
          </cell>
          <cell r="AK421">
            <v>27954.799999999999</v>
          </cell>
          <cell r="AL421">
            <v>16148.899999999992</v>
          </cell>
          <cell r="AM421">
            <v>6871.9999999999945</v>
          </cell>
          <cell r="AN421">
            <v>23156.779999999992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71055.819999999992</v>
          </cell>
          <cell r="E422">
            <v>181.7</v>
          </cell>
          <cell r="F422">
            <v>2064.6999999999998</v>
          </cell>
          <cell r="G422">
            <v>4924.1399999999994</v>
          </cell>
          <cell r="H422">
            <v>63885.279999999992</v>
          </cell>
          <cell r="I422">
            <v>75234.799999999988</v>
          </cell>
          <cell r="J422">
            <v>6338.9</v>
          </cell>
          <cell r="K422">
            <v>10091.800000000001</v>
          </cell>
          <cell r="L422">
            <v>428.2</v>
          </cell>
          <cell r="M422">
            <v>58375.899999999994</v>
          </cell>
          <cell r="N422">
            <v>75234.799999999988</v>
          </cell>
          <cell r="O422">
            <v>6338.9</v>
          </cell>
          <cell r="P422">
            <v>10091.800000000001</v>
          </cell>
          <cell r="Q422">
            <v>428.2</v>
          </cell>
          <cell r="R422">
            <v>58375.899999999994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20</v>
          </cell>
          <cell r="AE422">
            <v>0</v>
          </cell>
          <cell r="AF422">
            <v>328.6</v>
          </cell>
          <cell r="AG422">
            <v>328.6</v>
          </cell>
          <cell r="AH422">
            <v>20</v>
          </cell>
          <cell r="AI422">
            <v>17485.199999999997</v>
          </cell>
          <cell r="AJ422">
            <v>12637.319999999991</v>
          </cell>
          <cell r="AK422">
            <v>10639.099999999999</v>
          </cell>
          <cell r="AL422">
            <v>2940.5999999999985</v>
          </cell>
          <cell r="AM422">
            <v>7436.5399999999991</v>
          </cell>
          <cell r="AN422">
            <v>12637.319999999991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52775.479999999996</v>
          </cell>
          <cell r="E423">
            <v>0</v>
          </cell>
          <cell r="F423">
            <v>471.9</v>
          </cell>
          <cell r="G423">
            <v>0</v>
          </cell>
          <cell r="H423">
            <v>52303.579999999994</v>
          </cell>
          <cell r="I423">
            <v>55098.5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49595.199999999997</v>
          </cell>
          <cell r="N423">
            <v>55098.5</v>
          </cell>
          <cell r="O423">
            <v>4268.2</v>
          </cell>
          <cell r="P423">
            <v>1235.0999999999999</v>
          </cell>
          <cell r="R423">
            <v>49595.199999999997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5632.0799999999945</v>
          </cell>
          <cell r="AK423">
            <v>3686.8999999999996</v>
          </cell>
          <cell r="AL423">
            <v>2923.6999999999994</v>
          </cell>
          <cell r="AM423">
            <v>2923.6999999999994</v>
          </cell>
          <cell r="AN423">
            <v>5632.0799999999945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18280.339999999997</v>
          </cell>
          <cell r="E424">
            <v>181.7</v>
          </cell>
          <cell r="F424">
            <v>1592.8</v>
          </cell>
          <cell r="G424">
            <v>4924.1399999999994</v>
          </cell>
          <cell r="H424">
            <v>11581.699999999999</v>
          </cell>
          <cell r="I424">
            <v>20136.300000000003</v>
          </cell>
          <cell r="J424">
            <v>2070.6999999999998</v>
          </cell>
          <cell r="K424">
            <v>8856.7000000000007</v>
          </cell>
          <cell r="L424">
            <v>428.2</v>
          </cell>
          <cell r="M424">
            <v>8780.7000000000007</v>
          </cell>
          <cell r="N424">
            <v>20136.300000000003</v>
          </cell>
          <cell r="O424">
            <v>2070.6999999999998</v>
          </cell>
          <cell r="P424">
            <v>8856.7000000000007</v>
          </cell>
          <cell r="Q424">
            <v>428.2</v>
          </cell>
          <cell r="R424">
            <v>8780.7000000000007</v>
          </cell>
          <cell r="S424">
            <v>0</v>
          </cell>
          <cell r="X424">
            <v>0</v>
          </cell>
          <cell r="AC424">
            <v>530.6</v>
          </cell>
          <cell r="AD424">
            <v>20</v>
          </cell>
          <cell r="AF424">
            <v>328.6</v>
          </cell>
          <cell r="AG424">
            <v>328.6</v>
          </cell>
          <cell r="AH424">
            <v>20</v>
          </cell>
          <cell r="AI424">
            <v>9371.7999999999993</v>
          </cell>
          <cell r="AJ424">
            <v>7005.2399999999961</v>
          </cell>
          <cell r="AK424">
            <v>6952.2</v>
          </cell>
          <cell r="AL424">
            <v>16.899999999999295</v>
          </cell>
          <cell r="AM424">
            <v>4512.8399999999992</v>
          </cell>
          <cell r="AN424">
            <v>7005.2399999999961</v>
          </cell>
        </row>
        <row r="425">
          <cell r="B425" t="str">
            <v>12.1.6</v>
          </cell>
          <cell r="C425" t="str">
            <v>Прочее</v>
          </cell>
          <cell r="D425">
            <v>383.12</v>
          </cell>
          <cell r="E425">
            <v>1.999999999998181E-2</v>
          </cell>
          <cell r="F425">
            <v>-2.0000000000010232E-2</v>
          </cell>
          <cell r="G425">
            <v>383.12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383.12</v>
          </cell>
          <cell r="AK425">
            <v>1.999999999998181E-2</v>
          </cell>
          <cell r="AL425">
            <v>-2.8421709430404007E-14</v>
          </cell>
          <cell r="AM425">
            <v>383.12</v>
          </cell>
          <cell r="AN425">
            <v>383.12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188528.01999999996</v>
          </cell>
          <cell r="E437">
            <v>25120.12</v>
          </cell>
          <cell r="F437">
            <v>46416.22</v>
          </cell>
          <cell r="G437">
            <v>11624.26</v>
          </cell>
          <cell r="H437">
            <v>105367.41999999998</v>
          </cell>
          <cell r="I437">
            <v>242540.40000000002</v>
          </cell>
          <cell r="J437">
            <v>89937.799999999988</v>
          </cell>
          <cell r="K437">
            <v>52782.400000000009</v>
          </cell>
          <cell r="L437">
            <v>15524.400000000001</v>
          </cell>
          <cell r="M437">
            <v>84295.8</v>
          </cell>
          <cell r="N437">
            <v>242540.40000000002</v>
          </cell>
          <cell r="O437">
            <v>89937.799999999988</v>
          </cell>
          <cell r="P437">
            <v>52782.400000000009</v>
          </cell>
          <cell r="Q437">
            <v>15524.400000000001</v>
          </cell>
          <cell r="R437">
            <v>84295.8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64.7</v>
          </cell>
          <cell r="AE437">
            <v>13725.6</v>
          </cell>
          <cell r="AF437">
            <v>2194.5</v>
          </cell>
          <cell r="AG437">
            <v>3787.2999999999997</v>
          </cell>
          <cell r="AH437">
            <v>64.7</v>
          </cell>
          <cell r="AI437">
            <v>97751.400000000009</v>
          </cell>
          <cell r="AJ437">
            <v>36601.019999999982</v>
          </cell>
          <cell r="AK437">
            <v>39456.619999999988</v>
          </cell>
          <cell r="AL437">
            <v>21559.339999999989</v>
          </cell>
          <cell r="AM437">
            <v>19251.999999999993</v>
          </cell>
          <cell r="AN437">
            <v>36601.019999999982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188528.01999999996</v>
          </cell>
          <cell r="E439">
            <v>25120.12</v>
          </cell>
          <cell r="F439">
            <v>46416.22</v>
          </cell>
          <cell r="G439">
            <v>11624.26</v>
          </cell>
          <cell r="H439">
            <v>105367.41999999998</v>
          </cell>
          <cell r="I439">
            <v>242540.40000000002</v>
          </cell>
          <cell r="J439">
            <v>89937.799999999988</v>
          </cell>
          <cell r="K439">
            <v>52782.400000000009</v>
          </cell>
          <cell r="L439">
            <v>15524.400000000001</v>
          </cell>
          <cell r="M439">
            <v>84295.8</v>
          </cell>
          <cell r="N439">
            <v>242540.40000000002</v>
          </cell>
          <cell r="O439">
            <v>89937.799999999988</v>
          </cell>
          <cell r="P439">
            <v>52782.400000000009</v>
          </cell>
          <cell r="Q439">
            <v>15524.400000000001</v>
          </cell>
          <cell r="R439">
            <v>84295.8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64.7</v>
          </cell>
          <cell r="AE439">
            <v>13725.6</v>
          </cell>
          <cell r="AF439">
            <v>2194.5</v>
          </cell>
          <cell r="AG439">
            <v>3787.2999999999997</v>
          </cell>
          <cell r="AH439">
            <v>64.7</v>
          </cell>
          <cell r="AI439">
            <v>97751.400000000009</v>
          </cell>
          <cell r="AJ439">
            <v>36601.019999999982</v>
          </cell>
          <cell r="AK439">
            <v>39456.619999999988</v>
          </cell>
          <cell r="AL439">
            <v>21559.339999999989</v>
          </cell>
          <cell r="AM439">
            <v>19251.999999999993</v>
          </cell>
          <cell r="AN439">
            <v>36601.019999999982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</row>
        <row r="443">
          <cell r="E443" t="str">
            <v>I</v>
          </cell>
          <cell r="F443" t="str">
            <v>uu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2310900.9</v>
          </cell>
          <cell r="E446">
            <v>503457.5</v>
          </cell>
          <cell r="F446">
            <v>599279.69999999995</v>
          </cell>
          <cell r="G446">
            <v>776782.39999999991</v>
          </cell>
          <cell r="H446">
            <v>431381.3</v>
          </cell>
          <cell r="I446">
            <v>1982817.1</v>
          </cell>
          <cell r="J446">
            <v>492728.3</v>
          </cell>
          <cell r="K446">
            <v>491883.5</v>
          </cell>
          <cell r="L446">
            <v>693658.8</v>
          </cell>
          <cell r="M446">
            <v>304546.5</v>
          </cell>
          <cell r="N446">
            <v>1982817.1</v>
          </cell>
          <cell r="O446">
            <v>492728.3</v>
          </cell>
          <cell r="P446">
            <v>491883.5</v>
          </cell>
          <cell r="Q446">
            <v>693658.8</v>
          </cell>
          <cell r="R446">
            <v>304546.5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937220.70000000007</v>
          </cell>
          <cell r="AK446">
            <v>619866.10000000009</v>
          </cell>
          <cell r="AL446">
            <v>727262.3</v>
          </cell>
          <cell r="AM446">
            <v>810385.9</v>
          </cell>
          <cell r="AN446">
            <v>937220.70000000007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764146</v>
          </cell>
          <cell r="E447">
            <v>93283</v>
          </cell>
          <cell r="F447">
            <v>135672</v>
          </cell>
          <cell r="G447">
            <v>291277.09999999998</v>
          </cell>
          <cell r="H447">
            <v>243913.9</v>
          </cell>
          <cell r="I447">
            <v>110228.3</v>
          </cell>
          <cell r="J447">
            <v>16800</v>
          </cell>
          <cell r="K447">
            <v>16800</v>
          </cell>
          <cell r="L447">
            <v>59828.3</v>
          </cell>
          <cell r="M447">
            <v>16800</v>
          </cell>
          <cell r="N447">
            <v>110228.3</v>
          </cell>
          <cell r="O447">
            <v>16800</v>
          </cell>
          <cell r="P447">
            <v>16800</v>
          </cell>
          <cell r="Q447">
            <v>59828.3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900620.7</v>
          </cell>
          <cell r="AK447">
            <v>323186</v>
          </cell>
          <cell r="AL447">
            <v>442058</v>
          </cell>
          <cell r="AM447">
            <v>673506.79999999993</v>
          </cell>
          <cell r="AN447">
            <v>900620.7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764146</v>
          </cell>
          <cell r="E448">
            <v>93283</v>
          </cell>
          <cell r="F448">
            <v>135672</v>
          </cell>
          <cell r="G448">
            <v>291277.09999999998</v>
          </cell>
          <cell r="H448">
            <v>243913.9</v>
          </cell>
          <cell r="I448">
            <v>110228.3</v>
          </cell>
          <cell r="J448">
            <v>16800</v>
          </cell>
          <cell r="K448">
            <v>16800</v>
          </cell>
          <cell r="L448">
            <v>59828.3</v>
          </cell>
          <cell r="M448">
            <v>16800</v>
          </cell>
          <cell r="N448">
            <v>110228.3</v>
          </cell>
          <cell r="O448">
            <v>16800</v>
          </cell>
          <cell r="P448">
            <v>16800</v>
          </cell>
          <cell r="Q448">
            <v>59828.3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900620.7</v>
          </cell>
          <cell r="AK448">
            <v>323186</v>
          </cell>
          <cell r="AL448">
            <v>442058</v>
          </cell>
          <cell r="AM448">
            <v>673506.79999999993</v>
          </cell>
          <cell r="AN448">
            <v>900620.7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764146</v>
          </cell>
          <cell r="E452">
            <v>93283</v>
          </cell>
          <cell r="F452">
            <v>135672</v>
          </cell>
          <cell r="G452">
            <v>291277.09999999998</v>
          </cell>
          <cell r="H452">
            <v>243913.9</v>
          </cell>
          <cell r="I452">
            <v>110228.3</v>
          </cell>
          <cell r="J452">
            <v>16800</v>
          </cell>
          <cell r="K452">
            <v>16800</v>
          </cell>
          <cell r="L452">
            <v>59828.3</v>
          </cell>
          <cell r="M452">
            <v>16800</v>
          </cell>
          <cell r="N452">
            <v>110228.3</v>
          </cell>
          <cell r="O452">
            <v>16800</v>
          </cell>
          <cell r="P452">
            <v>16800</v>
          </cell>
          <cell r="Q452">
            <v>59828.3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900620.7</v>
          </cell>
          <cell r="AK452">
            <v>323186</v>
          </cell>
          <cell r="AL452">
            <v>442058</v>
          </cell>
          <cell r="AM452">
            <v>673506.79999999993</v>
          </cell>
          <cell r="AN452">
            <v>900620.7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1546754.9</v>
          </cell>
          <cell r="E457">
            <v>410174.5</v>
          </cell>
          <cell r="F457">
            <v>463607.7</v>
          </cell>
          <cell r="G457">
            <v>485505.3</v>
          </cell>
          <cell r="H457">
            <v>187467.4</v>
          </cell>
          <cell r="I457">
            <v>1872588.8</v>
          </cell>
          <cell r="J457">
            <v>475928.3</v>
          </cell>
          <cell r="K457">
            <v>475083.5</v>
          </cell>
          <cell r="L457">
            <v>633830.5</v>
          </cell>
          <cell r="M457">
            <v>287746.5</v>
          </cell>
          <cell r="N457">
            <v>1872588.8</v>
          </cell>
          <cell r="O457">
            <v>475928.3</v>
          </cell>
          <cell r="P457">
            <v>475083.5</v>
          </cell>
          <cell r="Q457">
            <v>633830.5</v>
          </cell>
          <cell r="R457">
            <v>287746.5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36600.000000000116</v>
          </cell>
          <cell r="AK457">
            <v>296680.10000000003</v>
          </cell>
          <cell r="AL457">
            <v>285204.30000000005</v>
          </cell>
          <cell r="AM457">
            <v>136879.10000000009</v>
          </cell>
          <cell r="AN457">
            <v>36600.000000000116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1546754.9</v>
          </cell>
          <cell r="E458">
            <v>410174.5</v>
          </cell>
          <cell r="F458">
            <v>463607.7</v>
          </cell>
          <cell r="G458">
            <v>485505.3</v>
          </cell>
          <cell r="H458">
            <v>187467.4</v>
          </cell>
          <cell r="I458">
            <v>1872588.8</v>
          </cell>
          <cell r="J458">
            <v>475928.3</v>
          </cell>
          <cell r="K458">
            <v>475083.5</v>
          </cell>
          <cell r="L458">
            <v>633830.5</v>
          </cell>
          <cell r="M458">
            <v>287746.5</v>
          </cell>
          <cell r="N458">
            <v>1872588.8</v>
          </cell>
          <cell r="O458">
            <v>475928.3</v>
          </cell>
          <cell r="P458">
            <v>475083.5</v>
          </cell>
          <cell r="Q458">
            <v>633830.5</v>
          </cell>
          <cell r="R458">
            <v>287746.5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36600.000000000116</v>
          </cell>
          <cell r="AK458">
            <v>296680.10000000003</v>
          </cell>
          <cell r="AL458">
            <v>285204.30000000005</v>
          </cell>
          <cell r="AM458">
            <v>136879.10000000009</v>
          </cell>
          <cell r="AN458">
            <v>36600.000000000116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1546754.9</v>
          </cell>
          <cell r="E461">
            <v>410174.5</v>
          </cell>
          <cell r="F461">
            <v>463607.7</v>
          </cell>
          <cell r="G461">
            <v>485505.3</v>
          </cell>
          <cell r="H461">
            <v>187467.4</v>
          </cell>
          <cell r="I461">
            <v>1872588.8</v>
          </cell>
          <cell r="J461">
            <v>475928.3</v>
          </cell>
          <cell r="K461">
            <v>475083.5</v>
          </cell>
          <cell r="L461">
            <v>633830.5</v>
          </cell>
          <cell r="M461">
            <v>287746.5</v>
          </cell>
          <cell r="N461">
            <v>1872588.8</v>
          </cell>
          <cell r="O461">
            <v>475928.3</v>
          </cell>
          <cell r="P461">
            <v>475083.5</v>
          </cell>
          <cell r="Q461">
            <v>633830.5</v>
          </cell>
          <cell r="R461">
            <v>287746.5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36600.000000000116</v>
          </cell>
          <cell r="AK461">
            <v>296680.10000000003</v>
          </cell>
          <cell r="AL461">
            <v>285204.30000000005</v>
          </cell>
          <cell r="AM461">
            <v>136879.10000000009</v>
          </cell>
          <cell r="AN461">
            <v>36600.000000000116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248.5</v>
          </cell>
          <cell r="E473">
            <v>42.7</v>
          </cell>
          <cell r="F473">
            <v>205.8</v>
          </cell>
          <cell r="G473">
            <v>0</v>
          </cell>
          <cell r="H473">
            <v>0</v>
          </cell>
          <cell r="I473">
            <v>4080.4</v>
          </cell>
          <cell r="J473">
            <v>430.9</v>
          </cell>
          <cell r="K473">
            <v>3221.6</v>
          </cell>
          <cell r="L473">
            <v>337.6</v>
          </cell>
          <cell r="M473">
            <v>90.3</v>
          </cell>
          <cell r="N473">
            <v>4080.4</v>
          </cell>
          <cell r="O473">
            <v>430.9</v>
          </cell>
          <cell r="P473">
            <v>3221.6</v>
          </cell>
          <cell r="Q473">
            <v>337.6</v>
          </cell>
          <cell r="R473">
            <v>90.3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2409.8000000000002</v>
          </cell>
          <cell r="Y473">
            <v>0</v>
          </cell>
          <cell r="Z473">
            <v>0</v>
          </cell>
          <cell r="AA473">
            <v>0</v>
          </cell>
          <cell r="AB473">
            <v>2409.8000000000002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3527.5</v>
          </cell>
          <cell r="AK473">
            <v>9381</v>
          </cell>
          <cell r="AL473">
            <v>6365.2000000000007</v>
          </cell>
          <cell r="AM473">
            <v>6027.6</v>
          </cell>
          <cell r="AN473">
            <v>3527.5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248.5</v>
          </cell>
          <cell r="E477">
            <v>42.7</v>
          </cell>
          <cell r="F477">
            <v>205.8</v>
          </cell>
          <cell r="G477">
            <v>0</v>
          </cell>
          <cell r="H477">
            <v>0</v>
          </cell>
          <cell r="I477">
            <v>4080.4</v>
          </cell>
          <cell r="J477">
            <v>430.9</v>
          </cell>
          <cell r="K477">
            <v>3221.6</v>
          </cell>
          <cell r="L477">
            <v>337.6</v>
          </cell>
          <cell r="M477">
            <v>90.3</v>
          </cell>
          <cell r="N477">
            <v>4080.4</v>
          </cell>
          <cell r="O477">
            <v>430.9</v>
          </cell>
          <cell r="P477">
            <v>3221.6</v>
          </cell>
          <cell r="Q477">
            <v>337.6</v>
          </cell>
          <cell r="R477">
            <v>90.3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2409.8000000000002</v>
          </cell>
          <cell r="Y477">
            <v>0</v>
          </cell>
          <cell r="Z477">
            <v>0</v>
          </cell>
          <cell r="AA477">
            <v>0</v>
          </cell>
          <cell r="AB477">
            <v>2409.8000000000002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3527.5</v>
          </cell>
          <cell r="AK477">
            <v>9381</v>
          </cell>
          <cell r="AL477">
            <v>6365.2000000000007</v>
          </cell>
          <cell r="AM477">
            <v>6027.6</v>
          </cell>
          <cell r="AN477">
            <v>3527.5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I478">
            <v>3921</v>
          </cell>
          <cell r="J478">
            <v>388.2</v>
          </cell>
          <cell r="K478">
            <v>3104.9</v>
          </cell>
          <cell r="L478">
            <v>337.6</v>
          </cell>
          <cell r="M478">
            <v>90.3</v>
          </cell>
          <cell r="N478">
            <v>3921</v>
          </cell>
          <cell r="O478">
            <v>388.2</v>
          </cell>
          <cell r="P478">
            <v>3104.9</v>
          </cell>
          <cell r="Q478">
            <v>337.6</v>
          </cell>
          <cell r="R478">
            <v>90.3</v>
          </cell>
          <cell r="S478">
            <v>0</v>
          </cell>
          <cell r="X478">
            <v>2409.8000000000002</v>
          </cell>
          <cell r="AB478">
            <v>2409.8000000000002</v>
          </cell>
          <cell r="AD478">
            <v>0</v>
          </cell>
          <cell r="AI478">
            <v>9769.2000000000007</v>
          </cell>
          <cell r="AJ478">
            <v>3527.5</v>
          </cell>
          <cell r="AK478">
            <v>9381</v>
          </cell>
          <cell r="AL478">
            <v>6365.2000000000007</v>
          </cell>
          <cell r="AM478">
            <v>6027.6</v>
          </cell>
          <cell r="AN478">
            <v>3527.5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159.4</v>
          </cell>
          <cell r="E479">
            <v>42.7</v>
          </cell>
          <cell r="F479">
            <v>116.7</v>
          </cell>
          <cell r="I479">
            <v>159.4</v>
          </cell>
          <cell r="J479">
            <v>42.7</v>
          </cell>
          <cell r="K479">
            <v>116.7</v>
          </cell>
          <cell r="L479">
            <v>0</v>
          </cell>
          <cell r="M479">
            <v>0</v>
          </cell>
          <cell r="N479">
            <v>159.4</v>
          </cell>
          <cell r="O479">
            <v>42.7</v>
          </cell>
          <cell r="P479">
            <v>116.7</v>
          </cell>
          <cell r="S479">
            <v>0</v>
          </cell>
          <cell r="X479">
            <v>0</v>
          </cell>
          <cell r="AD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2311149.4</v>
          </cell>
          <cell r="E484">
            <v>503500.2</v>
          </cell>
          <cell r="F484">
            <v>599485.5</v>
          </cell>
          <cell r="G484">
            <v>776782.39999999991</v>
          </cell>
          <cell r="H484">
            <v>431381.3</v>
          </cell>
          <cell r="I484">
            <v>1986897.5000000002</v>
          </cell>
          <cell r="J484">
            <v>493159.2</v>
          </cell>
          <cell r="K484">
            <v>495105.1</v>
          </cell>
          <cell r="L484">
            <v>693996.4</v>
          </cell>
          <cell r="M484">
            <v>304636.79999999999</v>
          </cell>
          <cell r="N484">
            <v>1986897.5000000002</v>
          </cell>
          <cell r="O484">
            <v>493159.2</v>
          </cell>
          <cell r="P484">
            <v>495105.1</v>
          </cell>
          <cell r="Q484">
            <v>693996.4</v>
          </cell>
          <cell r="R484">
            <v>304636.79999999999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2409.8000000000002</v>
          </cell>
          <cell r="Y484">
            <v>0</v>
          </cell>
          <cell r="Z484">
            <v>0</v>
          </cell>
          <cell r="AA484">
            <v>0</v>
          </cell>
          <cell r="AB484">
            <v>2409.8000000000002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940748.20000000007</v>
          </cell>
          <cell r="AK484">
            <v>629247.10000000009</v>
          </cell>
          <cell r="AL484">
            <v>733627.5</v>
          </cell>
          <cell r="AM484">
            <v>816413.5</v>
          </cell>
          <cell r="AN484">
            <v>940748.20000000007</v>
          </cell>
        </row>
        <row r="486">
          <cell r="B486" t="str">
            <v>IV.</v>
          </cell>
          <cell r="C486" t="str">
            <v>ИТОГО</v>
          </cell>
          <cell r="D486">
            <v>5739812.2515012007</v>
          </cell>
          <cell r="E486">
            <v>1350294.2245399999</v>
          </cell>
          <cell r="F486">
            <v>1456035.46468</v>
          </cell>
          <cell r="G486">
            <v>1545619.62518</v>
          </cell>
          <cell r="H486">
            <v>1387862.9371012</v>
          </cell>
          <cell r="I486">
            <v>5628814.0999999996</v>
          </cell>
          <cell r="J486">
            <v>1344231.8</v>
          </cell>
          <cell r="K486">
            <v>1373326.9</v>
          </cell>
          <cell r="L486">
            <v>1575471.3</v>
          </cell>
          <cell r="M486">
            <v>1335784.1000000001</v>
          </cell>
          <cell r="N486">
            <v>4541997.4000000004</v>
          </cell>
          <cell r="O486">
            <v>1072054.1000000001</v>
          </cell>
          <cell r="P486">
            <v>1117084.2000000002</v>
          </cell>
          <cell r="Q486">
            <v>1308091.3</v>
          </cell>
          <cell r="R486">
            <v>1044767.8</v>
          </cell>
          <cell r="S486">
            <v>1086816.7</v>
          </cell>
          <cell r="T486">
            <v>272177.7</v>
          </cell>
          <cell r="U486">
            <v>256242.7</v>
          </cell>
          <cell r="V486">
            <v>267380</v>
          </cell>
          <cell r="W486">
            <v>291016.3</v>
          </cell>
          <cell r="X486">
            <v>5344.4000000000005</v>
          </cell>
          <cell r="Y486">
            <v>0</v>
          </cell>
          <cell r="Z486">
            <v>0</v>
          </cell>
          <cell r="AA486">
            <v>0</v>
          </cell>
          <cell r="AB486">
            <v>5344.4000000000005</v>
          </cell>
          <cell r="AC486">
            <v>52902.100000000006</v>
          </cell>
          <cell r="AD486">
            <v>168373.7</v>
          </cell>
          <cell r="AE486">
            <v>76353.7</v>
          </cell>
          <cell r="AF486">
            <v>114916.90000000001</v>
          </cell>
          <cell r="AG486">
            <v>131730.99999999997</v>
          </cell>
          <cell r="AH486">
            <v>168373.7</v>
          </cell>
          <cell r="AI486">
            <v>848756.3</v>
          </cell>
          <cell r="AJ486">
            <v>1069881.6515011999</v>
          </cell>
          <cell r="AK486">
            <v>878270.32454000006</v>
          </cell>
          <cell r="AL486">
            <v>999542.08921999985</v>
          </cell>
          <cell r="AM486">
            <v>986504.51439999987</v>
          </cell>
          <cell r="AN486">
            <v>1069881.6515011999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uuu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  <cell r="X495" t="str">
            <v>Списание / восстановление задолженности</v>
          </cell>
          <cell r="AC495" t="str">
            <v>Активное сальдо (ДЗ и авансы выданные)</v>
          </cell>
          <cell r="AI495" t="str">
            <v>Пассивное сальдо (кредиторская задолженность)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  <cell r="X496" t="str">
            <v>Итого за год</v>
          </cell>
          <cell r="Y496" t="str">
            <v>В том числе по кварталам</v>
          </cell>
          <cell r="AC496" t="str">
            <v>На начало года</v>
          </cell>
          <cell r="AD496" t="str">
            <v>На конец года</v>
          </cell>
          <cell r="AE496" t="str">
            <v>На конец периодов</v>
          </cell>
          <cell r="AI496" t="str">
            <v>На начало года</v>
          </cell>
          <cell r="AJ496" t="str">
            <v>На конец года</v>
          </cell>
          <cell r="AK496" t="str">
            <v>На конец периодов</v>
          </cell>
        </row>
        <row r="497">
          <cell r="E497" t="str">
            <v>I</v>
          </cell>
          <cell r="F497" t="str">
            <v>uu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  <cell r="Y497" t="str">
            <v>I</v>
          </cell>
          <cell r="Z497" t="str">
            <v>II</v>
          </cell>
          <cell r="AA497" t="str">
            <v>III</v>
          </cell>
          <cell r="AB497" t="str">
            <v>IV</v>
          </cell>
          <cell r="AE497" t="str">
            <v>I</v>
          </cell>
          <cell r="AF497" t="str">
            <v>II</v>
          </cell>
          <cell r="AG497" t="str">
            <v>III</v>
          </cell>
          <cell r="AH497" t="str">
            <v>IV</v>
          </cell>
          <cell r="AK497" t="str">
            <v>I</v>
          </cell>
          <cell r="AL497" t="str">
            <v>II</v>
          </cell>
          <cell r="AM497" t="str">
            <v>III</v>
          </cell>
          <cell r="AN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  <cell r="X498">
            <v>23</v>
          </cell>
          <cell r="Y498">
            <v>24</v>
          </cell>
          <cell r="Z498">
            <v>25</v>
          </cell>
          <cell r="AA498">
            <v>26</v>
          </cell>
          <cell r="AB498">
            <v>27</v>
          </cell>
          <cell r="AC498">
            <v>28</v>
          </cell>
          <cell r="AD498">
            <v>29</v>
          </cell>
          <cell r="AE498">
            <v>30</v>
          </cell>
          <cell r="AF498">
            <v>31</v>
          </cell>
          <cell r="AG498">
            <v>32</v>
          </cell>
          <cell r="AH498">
            <v>33</v>
          </cell>
          <cell r="AI498">
            <v>34</v>
          </cell>
          <cell r="AJ498">
            <v>35</v>
          </cell>
          <cell r="AK498">
            <v>36</v>
          </cell>
          <cell r="AL498">
            <v>37</v>
          </cell>
          <cell r="AM498">
            <v>38</v>
          </cell>
          <cell r="AN498">
            <v>39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</row>
        <row r="529">
          <cell r="E529" t="str">
            <v>I</v>
          </cell>
          <cell r="F529" t="str">
            <v>uu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130374.63625999998</v>
          </cell>
          <cell r="E531">
            <v>32969.1</v>
          </cell>
          <cell r="F531">
            <v>34238.199999999997</v>
          </cell>
          <cell r="G531">
            <v>28415.772260000002</v>
          </cell>
          <cell r="H531">
            <v>34751.563999999998</v>
          </cell>
          <cell r="I531">
            <v>149981.69999999998</v>
          </cell>
          <cell r="J531">
            <v>20121.099999999999</v>
          </cell>
          <cell r="K531">
            <v>57106.3</v>
          </cell>
          <cell r="L531">
            <v>27741.4</v>
          </cell>
          <cell r="M531">
            <v>45012.899999999994</v>
          </cell>
          <cell r="N531">
            <v>149981.69999999998</v>
          </cell>
          <cell r="O531">
            <v>20121.099999999999</v>
          </cell>
          <cell r="P531">
            <v>57106.3</v>
          </cell>
          <cell r="Q531">
            <v>27741.4</v>
          </cell>
          <cell r="R531">
            <v>45012.899999999994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-532</v>
          </cell>
          <cell r="Y531">
            <v>0</v>
          </cell>
          <cell r="Z531">
            <v>0</v>
          </cell>
          <cell r="AA531">
            <v>0</v>
          </cell>
          <cell r="AB531">
            <v>-532</v>
          </cell>
          <cell r="AC531">
            <v>1746.6000000000001</v>
          </cell>
          <cell r="AD531">
            <v>4105.2000000000007</v>
          </cell>
          <cell r="AE531">
            <v>6866.1</v>
          </cell>
          <cell r="AF531">
            <v>3847.3</v>
          </cell>
          <cell r="AG531">
            <v>3049.3</v>
          </cell>
          <cell r="AH531">
            <v>4105.2000000000007</v>
          </cell>
          <cell r="AI531">
            <v>17537.899999999998</v>
          </cell>
          <cell r="AJ531">
            <v>821.43626000000859</v>
          </cell>
          <cell r="AK531">
            <v>35505.4</v>
          </cell>
          <cell r="AL531">
            <v>9618.5000000000018</v>
          </cell>
          <cell r="AM531">
            <v>9494.8722600000037</v>
          </cell>
          <cell r="AN531">
            <v>821.43626000000859</v>
          </cell>
        </row>
        <row r="532">
          <cell r="B532" t="str">
            <v>7.4.12.1</v>
          </cell>
          <cell r="C532" t="str">
            <v>N1 (наименование)</v>
          </cell>
          <cell r="D532">
            <v>130374.63625999998</v>
          </cell>
          <cell r="E532">
            <v>32969.1</v>
          </cell>
          <cell r="F532">
            <v>34238.199999999997</v>
          </cell>
          <cell r="G532">
            <v>28415.772260000002</v>
          </cell>
          <cell r="H532">
            <v>34751.563999999998</v>
          </cell>
          <cell r="I532">
            <v>149981.69999999998</v>
          </cell>
          <cell r="J532">
            <v>20121.099999999999</v>
          </cell>
          <cell r="K532">
            <v>57106.3</v>
          </cell>
          <cell r="L532">
            <v>27741.4</v>
          </cell>
          <cell r="M532">
            <v>45012.899999999994</v>
          </cell>
          <cell r="N532">
            <v>149981.69999999998</v>
          </cell>
          <cell r="O532">
            <v>20121.099999999999</v>
          </cell>
          <cell r="P532">
            <v>57106.3</v>
          </cell>
          <cell r="Q532">
            <v>27741.4</v>
          </cell>
          <cell r="R532">
            <v>45012.899999999994</v>
          </cell>
          <cell r="S532">
            <v>0</v>
          </cell>
          <cell r="X532">
            <v>-532</v>
          </cell>
          <cell r="AB532">
            <v>-532</v>
          </cell>
          <cell r="AC532">
            <v>1746.6000000000001</v>
          </cell>
          <cell r="AD532">
            <v>4105.2000000000007</v>
          </cell>
          <cell r="AE532">
            <v>6866.1</v>
          </cell>
          <cell r="AF532">
            <v>3847.3</v>
          </cell>
          <cell r="AG532">
            <v>3049.3</v>
          </cell>
          <cell r="AH532">
            <v>4105.2000000000007</v>
          </cell>
          <cell r="AI532">
            <v>17537.899999999998</v>
          </cell>
          <cell r="AJ532">
            <v>821.43626000000859</v>
          </cell>
          <cell r="AK532">
            <v>35505.4</v>
          </cell>
          <cell r="AL532">
            <v>9618.5000000000018</v>
          </cell>
          <cell r="AM532">
            <v>9494.8722600000037</v>
          </cell>
          <cell r="AN532">
            <v>821.43626000000859</v>
          </cell>
        </row>
        <row r="533">
          <cell r="B533" t="str">
            <v>7.4.12.2</v>
          </cell>
          <cell r="C533" t="str">
            <v>N2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</row>
        <row r="534">
          <cell r="B534" t="str">
            <v>7.4.12.3</v>
          </cell>
          <cell r="C534" t="str">
            <v>N3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</row>
        <row r="535">
          <cell r="B535" t="str">
            <v>7.4.12.4</v>
          </cell>
          <cell r="C535" t="str">
            <v>N4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</row>
        <row r="536">
          <cell r="B536" t="str">
            <v>7.4.12.5</v>
          </cell>
          <cell r="C536" t="str">
            <v>N5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</row>
        <row r="537">
          <cell r="B537" t="str">
            <v>7.4.12.6</v>
          </cell>
          <cell r="C537" t="str">
            <v>N6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</row>
        <row r="538">
          <cell r="B538" t="str">
            <v>7.4.12.7</v>
          </cell>
          <cell r="C538" t="str">
            <v>N7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N8 (наименование)</v>
          </cell>
          <cell r="D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НДС с авансов полученных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11352.595899999998</v>
          </cell>
          <cell r="E543">
            <v>2395.6</v>
          </cell>
          <cell r="F543">
            <v>2466.4261999999994</v>
          </cell>
          <cell r="G543">
            <v>3490.8116999999993</v>
          </cell>
          <cell r="H543">
            <v>2999.7580000000003</v>
          </cell>
          <cell r="I543">
            <v>11732.9</v>
          </cell>
          <cell r="J543">
            <v>2034.2</v>
          </cell>
          <cell r="K543">
            <v>3070.8</v>
          </cell>
          <cell r="L543">
            <v>3220.4</v>
          </cell>
          <cell r="M543">
            <v>3407.4999999999995</v>
          </cell>
          <cell r="N543">
            <v>11732.9</v>
          </cell>
          <cell r="O543">
            <v>2034.2</v>
          </cell>
          <cell r="P543">
            <v>3070.8</v>
          </cell>
          <cell r="Q543">
            <v>3220.4</v>
          </cell>
          <cell r="R543">
            <v>3407.4999999999995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222.5</v>
          </cell>
          <cell r="AE543">
            <v>0</v>
          </cell>
          <cell r="AF543">
            <v>14.9</v>
          </cell>
          <cell r="AG543">
            <v>0</v>
          </cell>
          <cell r="AH543">
            <v>222.5</v>
          </cell>
          <cell r="AI543">
            <v>310.2</v>
          </cell>
          <cell r="AJ543">
            <v>152.39589999999879</v>
          </cell>
          <cell r="AK543">
            <v>671.59999999999991</v>
          </cell>
          <cell r="AL543">
            <v>82.126199999999329</v>
          </cell>
          <cell r="AM543">
            <v>337.63789999999852</v>
          </cell>
          <cell r="AN543">
            <v>152.39589999999879</v>
          </cell>
        </row>
        <row r="544">
          <cell r="B544" t="str">
            <v>7.6.1</v>
          </cell>
          <cell r="C544" t="str">
            <v>Движимое имущество</v>
          </cell>
          <cell r="D544">
            <v>8400.2738999999983</v>
          </cell>
          <cell r="E544">
            <v>2395.6</v>
          </cell>
          <cell r="F544">
            <v>2466.4261999999994</v>
          </cell>
          <cell r="G544">
            <v>3490.8116999999993</v>
          </cell>
          <cell r="H544">
            <v>47.436</v>
          </cell>
          <cell r="I544">
            <v>8331</v>
          </cell>
          <cell r="J544">
            <v>2034.2</v>
          </cell>
          <cell r="K544">
            <v>3070.8</v>
          </cell>
          <cell r="L544">
            <v>3220.4</v>
          </cell>
          <cell r="M544">
            <v>5.6</v>
          </cell>
          <cell r="N544">
            <v>8331</v>
          </cell>
          <cell r="O544">
            <v>2034.2</v>
          </cell>
          <cell r="P544">
            <v>3070.8</v>
          </cell>
          <cell r="Q544">
            <v>3220.4</v>
          </cell>
          <cell r="R544">
            <v>5.6</v>
          </cell>
          <cell r="S544">
            <v>0</v>
          </cell>
          <cell r="X544">
            <v>0</v>
          </cell>
          <cell r="AD544">
            <v>0</v>
          </cell>
          <cell r="AJ544">
            <v>69.273899999998548</v>
          </cell>
          <cell r="AK544">
            <v>361.39999999999986</v>
          </cell>
          <cell r="AL544">
            <v>-242.97380000000067</v>
          </cell>
          <cell r="AM544">
            <v>27.437899999998535</v>
          </cell>
          <cell r="AN544">
            <v>69.273899999998548</v>
          </cell>
        </row>
        <row r="545">
          <cell r="B545" t="str">
            <v>7.6.2</v>
          </cell>
          <cell r="C545" t="str">
            <v>Недвижимое имущество</v>
          </cell>
          <cell r="D545">
            <v>527.38599999999997</v>
          </cell>
          <cell r="H545">
            <v>527.38599999999997</v>
          </cell>
          <cell r="I545">
            <v>1028.8</v>
          </cell>
          <cell r="J545">
            <v>0</v>
          </cell>
          <cell r="K545">
            <v>0</v>
          </cell>
          <cell r="L545">
            <v>0</v>
          </cell>
          <cell r="M545">
            <v>1028.8</v>
          </cell>
          <cell r="N545">
            <v>1028.8</v>
          </cell>
          <cell r="R545">
            <v>1028.8</v>
          </cell>
          <cell r="S545">
            <v>0</v>
          </cell>
          <cell r="X545">
            <v>0</v>
          </cell>
          <cell r="AD545">
            <v>191.2</v>
          </cell>
          <cell r="AH545">
            <v>191.2</v>
          </cell>
          <cell r="AI545">
            <v>310.2</v>
          </cell>
          <cell r="AJ545">
            <v>-1.3999999999953161E-2</v>
          </cell>
          <cell r="AK545">
            <v>310.2</v>
          </cell>
          <cell r="AL545">
            <v>310.2</v>
          </cell>
          <cell r="AM545">
            <v>310.2</v>
          </cell>
          <cell r="AN545">
            <v>-1.3999999999953161E-2</v>
          </cell>
        </row>
        <row r="546">
          <cell r="B546" t="str">
            <v>7.6.3</v>
          </cell>
          <cell r="C546" t="str">
            <v>Аренда земли</v>
          </cell>
          <cell r="D546">
            <v>2418.8000000000002</v>
          </cell>
          <cell r="H546">
            <v>2418.8000000000002</v>
          </cell>
          <cell r="I546">
            <v>2367.5</v>
          </cell>
          <cell r="J546">
            <v>0</v>
          </cell>
          <cell r="K546">
            <v>0</v>
          </cell>
          <cell r="L546">
            <v>0</v>
          </cell>
          <cell r="M546">
            <v>2367.5</v>
          </cell>
          <cell r="N546">
            <v>2367.5</v>
          </cell>
          <cell r="R546">
            <v>2367.5</v>
          </cell>
          <cell r="S546">
            <v>0</v>
          </cell>
          <cell r="X546">
            <v>0</v>
          </cell>
          <cell r="AD546">
            <v>31.3</v>
          </cell>
          <cell r="AH546">
            <v>31.3</v>
          </cell>
          <cell r="AJ546">
            <v>82.600000000000179</v>
          </cell>
          <cell r="AK546">
            <v>0</v>
          </cell>
          <cell r="AL546">
            <v>0</v>
          </cell>
          <cell r="AM546">
            <v>0</v>
          </cell>
          <cell r="AN546">
            <v>82.600000000000179</v>
          </cell>
        </row>
        <row r="547">
          <cell r="B547" t="str">
            <v>7.6.4</v>
          </cell>
          <cell r="C547" t="str">
            <v xml:space="preserve">ФСК, НЭС </v>
          </cell>
          <cell r="D547">
            <v>6.1360000000000001</v>
          </cell>
          <cell r="H547">
            <v>6.1360000000000001</v>
          </cell>
          <cell r="I547">
            <v>5.6</v>
          </cell>
          <cell r="J547">
            <v>0</v>
          </cell>
          <cell r="K547">
            <v>0</v>
          </cell>
          <cell r="L547">
            <v>0</v>
          </cell>
          <cell r="M547">
            <v>5.6</v>
          </cell>
          <cell r="N547">
            <v>5.6</v>
          </cell>
          <cell r="R547">
            <v>5.6</v>
          </cell>
          <cell r="S547">
            <v>0</v>
          </cell>
          <cell r="X547">
            <v>0</v>
          </cell>
          <cell r="AD547">
            <v>0</v>
          </cell>
          <cell r="AJ547">
            <v>0.53600000000000048</v>
          </cell>
          <cell r="AK547">
            <v>0</v>
          </cell>
          <cell r="AL547">
            <v>0</v>
          </cell>
          <cell r="AM547">
            <v>0</v>
          </cell>
          <cell r="AN547">
            <v>0.53600000000000048</v>
          </cell>
        </row>
        <row r="548">
          <cell r="B548" t="str">
            <v>7.6.5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F553">
            <v>14.9</v>
          </cell>
          <cell r="AJ553">
            <v>0</v>
          </cell>
          <cell r="AK553">
            <v>0</v>
          </cell>
          <cell r="AL553">
            <v>14.9</v>
          </cell>
          <cell r="AM553">
            <v>0</v>
          </cell>
          <cell r="AN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6618.2729999999992</v>
          </cell>
          <cell r="E555">
            <v>1529.9</v>
          </cell>
          <cell r="F555">
            <v>710.8</v>
          </cell>
          <cell r="G555">
            <v>3068.9009999999998</v>
          </cell>
          <cell r="H555">
            <v>1308.672</v>
          </cell>
          <cell r="I555">
            <v>8886.1999999999989</v>
          </cell>
          <cell r="J555">
            <v>2057.6999999999998</v>
          </cell>
          <cell r="K555">
            <v>4220.2</v>
          </cell>
          <cell r="L555">
            <v>983.7</v>
          </cell>
          <cell r="M555">
            <v>1624.6</v>
          </cell>
          <cell r="N555">
            <v>8886.1999999999989</v>
          </cell>
          <cell r="O555">
            <v>2057.6999999999998</v>
          </cell>
          <cell r="P555">
            <v>4220.2</v>
          </cell>
          <cell r="Q555">
            <v>983.7</v>
          </cell>
          <cell r="R555">
            <v>1624.6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215.8</v>
          </cell>
          <cell r="AE555">
            <v>0</v>
          </cell>
          <cell r="AF555">
            <v>2923.1</v>
          </cell>
          <cell r="AG555">
            <v>4.0999999999999996</v>
          </cell>
          <cell r="AH555">
            <v>215.8</v>
          </cell>
          <cell r="AI555">
            <v>2077</v>
          </cell>
          <cell r="AJ555">
            <v>24.872999999999784</v>
          </cell>
          <cell r="AK555">
            <v>1549.2000000000003</v>
          </cell>
          <cell r="AL555">
            <v>962.90000000000009</v>
          </cell>
          <cell r="AM555">
            <v>129.10099999999966</v>
          </cell>
          <cell r="AN555">
            <v>24.872999999999784</v>
          </cell>
        </row>
        <row r="556">
          <cell r="B556" t="str">
            <v>7.13.1</v>
          </cell>
          <cell r="C556" t="str">
            <v>N1 (наименование)</v>
          </cell>
          <cell r="D556">
            <v>6618.2729999999992</v>
          </cell>
          <cell r="E556">
            <v>1529.9</v>
          </cell>
          <cell r="F556">
            <v>710.8</v>
          </cell>
          <cell r="G556">
            <v>3068.9009999999998</v>
          </cell>
          <cell r="H556">
            <v>1308.672</v>
          </cell>
          <cell r="I556">
            <v>8886.1999999999989</v>
          </cell>
          <cell r="J556">
            <v>2057.6999999999998</v>
          </cell>
          <cell r="K556">
            <v>4220.2</v>
          </cell>
          <cell r="L556">
            <v>983.7</v>
          </cell>
          <cell r="M556">
            <v>1624.6</v>
          </cell>
          <cell r="N556">
            <v>8886.1999999999989</v>
          </cell>
          <cell r="O556">
            <v>2057.6999999999998</v>
          </cell>
          <cell r="P556">
            <v>4220.2</v>
          </cell>
          <cell r="Q556">
            <v>983.7</v>
          </cell>
          <cell r="R556">
            <v>1624.6</v>
          </cell>
          <cell r="S556">
            <v>0</v>
          </cell>
          <cell r="X556">
            <v>0</v>
          </cell>
          <cell r="AD556">
            <v>215.8</v>
          </cell>
          <cell r="AF556">
            <v>2923.1</v>
          </cell>
          <cell r="AG556">
            <v>4.0999999999999996</v>
          </cell>
          <cell r="AH556">
            <v>215.8</v>
          </cell>
          <cell r="AI556">
            <v>2077</v>
          </cell>
          <cell r="AJ556">
            <v>24.872999999999784</v>
          </cell>
          <cell r="AK556">
            <v>1549.2000000000003</v>
          </cell>
          <cell r="AL556">
            <v>962.90000000000009</v>
          </cell>
          <cell r="AM556">
            <v>129.10099999999966</v>
          </cell>
          <cell r="AN556">
            <v>24.872999999999784</v>
          </cell>
        </row>
        <row r="557">
          <cell r="B557" t="str">
            <v>7.13.2</v>
          </cell>
          <cell r="C557" t="str">
            <v>затраты на охрану труда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B558" t="str">
            <v>7.13.3</v>
          </cell>
          <cell r="C558" t="str">
            <v>расходы на то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B559" t="str">
            <v>7.13.4</v>
          </cell>
          <cell r="C559" t="str">
            <v>лицензия на транспорт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B560" t="str">
            <v>7.13.5</v>
          </cell>
          <cell r="C560" t="str">
            <v>канцтовары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B561" t="str">
            <v>7.13.6</v>
          </cell>
          <cell r="C561" t="str">
            <v>приобретение тех.литературы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B562" t="str">
            <v>7.13.7</v>
          </cell>
          <cell r="C562" t="str">
            <v>огуп ттр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B563" t="str">
            <v>7.13.8</v>
          </cell>
          <cell r="C563" t="str">
            <v>почтово-телеграф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B564" t="str">
            <v>7.13.9</v>
          </cell>
          <cell r="C564" t="str">
            <v>внедрение менеджмента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10975.342839999999</v>
          </cell>
          <cell r="E579">
            <v>5094.5940000000001</v>
          </cell>
          <cell r="F579">
            <v>1135.07484</v>
          </cell>
          <cell r="G579">
            <v>251.34</v>
          </cell>
          <cell r="H579">
            <v>4494.3339999999989</v>
          </cell>
          <cell r="I579">
            <v>3880.0999999999995</v>
          </cell>
          <cell r="J579">
            <v>1038.4000000000001</v>
          </cell>
          <cell r="K579">
            <v>1019.1999999999999</v>
          </cell>
          <cell r="L579">
            <v>592.29999999999995</v>
          </cell>
          <cell r="M579">
            <v>1230.2</v>
          </cell>
          <cell r="N579">
            <v>3880.0999999999995</v>
          </cell>
          <cell r="O579">
            <v>1038.4000000000001</v>
          </cell>
          <cell r="P579">
            <v>1019.1999999999999</v>
          </cell>
          <cell r="Q579">
            <v>592.29999999999995</v>
          </cell>
          <cell r="R579">
            <v>1230.2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7053.1</v>
          </cell>
          <cell r="AD579">
            <v>183.89999999999998</v>
          </cell>
          <cell r="AE579">
            <v>0</v>
          </cell>
          <cell r="AF579">
            <v>21.7</v>
          </cell>
          <cell r="AG579">
            <v>0</v>
          </cell>
          <cell r="AH579">
            <v>183.89999999999998</v>
          </cell>
          <cell r="AI579">
            <v>3489.3999999999996</v>
          </cell>
          <cell r="AJ579">
            <v>3715.4428399999993</v>
          </cell>
          <cell r="AK579">
            <v>492.49400000000003</v>
          </cell>
          <cell r="AL579">
            <v>630.06884000000002</v>
          </cell>
          <cell r="AM579">
            <v>267.40884000000011</v>
          </cell>
          <cell r="AN579">
            <v>3715.4428399999993</v>
          </cell>
        </row>
        <row r="580">
          <cell r="B580" t="str">
            <v>9.13.1</v>
          </cell>
          <cell r="C580" t="str">
            <v>госпошлина</v>
          </cell>
          <cell r="D580">
            <v>1577.2</v>
          </cell>
          <cell r="E580">
            <v>393.4</v>
          </cell>
          <cell r="F580">
            <v>466.4</v>
          </cell>
          <cell r="G580">
            <v>0</v>
          </cell>
          <cell r="H580">
            <v>717.40000000000009</v>
          </cell>
          <cell r="I580">
            <v>1577.2</v>
          </cell>
          <cell r="J580">
            <v>393.4</v>
          </cell>
          <cell r="K580">
            <v>466.3</v>
          </cell>
          <cell r="L580">
            <v>592.29999999999995</v>
          </cell>
          <cell r="M580">
            <v>125.2</v>
          </cell>
          <cell r="N580">
            <v>1577.2</v>
          </cell>
          <cell r="O580">
            <v>393.4</v>
          </cell>
          <cell r="P580">
            <v>466.3</v>
          </cell>
          <cell r="Q580">
            <v>592.29999999999995</v>
          </cell>
          <cell r="R580">
            <v>125.2</v>
          </cell>
          <cell r="S580">
            <v>0</v>
          </cell>
          <cell r="X580">
            <v>0</v>
          </cell>
          <cell r="AD580">
            <v>0</v>
          </cell>
          <cell r="AJ580">
            <v>4.2632564145606011E-14</v>
          </cell>
          <cell r="AK580">
            <v>0</v>
          </cell>
          <cell r="AL580">
            <v>9.9999999999965894E-2</v>
          </cell>
          <cell r="AM580">
            <v>-592.20000000000005</v>
          </cell>
          <cell r="AN580">
            <v>4.2632564145606011E-14</v>
          </cell>
        </row>
        <row r="581">
          <cell r="B581" t="str">
            <v>9.13.2</v>
          </cell>
          <cell r="C581" t="str">
            <v>профвзносы</v>
          </cell>
          <cell r="D581">
            <v>409.98</v>
          </cell>
          <cell r="E581">
            <v>0</v>
          </cell>
          <cell r="F581">
            <v>0</v>
          </cell>
          <cell r="G581">
            <v>0</v>
          </cell>
          <cell r="H581">
            <v>409.98</v>
          </cell>
          <cell r="I581">
            <v>410</v>
          </cell>
          <cell r="J581">
            <v>0</v>
          </cell>
          <cell r="K581">
            <v>0</v>
          </cell>
          <cell r="L581">
            <v>0</v>
          </cell>
          <cell r="M581">
            <v>410</v>
          </cell>
          <cell r="N581">
            <v>410</v>
          </cell>
          <cell r="O581">
            <v>0</v>
          </cell>
          <cell r="P581">
            <v>0</v>
          </cell>
          <cell r="R581">
            <v>410</v>
          </cell>
          <cell r="S581">
            <v>0</v>
          </cell>
          <cell r="X581">
            <v>0</v>
          </cell>
          <cell r="AD581">
            <v>0</v>
          </cell>
          <cell r="AJ581">
            <v>-1.999999999998181E-2</v>
          </cell>
          <cell r="AK581">
            <v>0</v>
          </cell>
          <cell r="AL581">
            <v>0</v>
          </cell>
          <cell r="AM581">
            <v>0</v>
          </cell>
          <cell r="AN581">
            <v>-1.999999999998181E-2</v>
          </cell>
        </row>
        <row r="582">
          <cell r="B582" t="str">
            <v>9.13.3</v>
          </cell>
          <cell r="C582" t="str">
            <v>мероприятия культурно-просветительного характера</v>
          </cell>
          <cell r="D582">
            <v>264.15480000000002</v>
          </cell>
          <cell r="E582">
            <v>0</v>
          </cell>
          <cell r="F582">
            <v>0</v>
          </cell>
          <cell r="G582">
            <v>0</v>
          </cell>
          <cell r="H582">
            <v>264.15480000000002</v>
          </cell>
          <cell r="I582">
            <v>130</v>
          </cell>
          <cell r="J582">
            <v>0</v>
          </cell>
          <cell r="K582">
            <v>0</v>
          </cell>
          <cell r="L582">
            <v>0</v>
          </cell>
          <cell r="M582">
            <v>130</v>
          </cell>
          <cell r="N582">
            <v>130</v>
          </cell>
          <cell r="O582">
            <v>0</v>
          </cell>
          <cell r="R582">
            <v>130</v>
          </cell>
          <cell r="S582">
            <v>0</v>
          </cell>
          <cell r="X582">
            <v>0</v>
          </cell>
          <cell r="AD582">
            <v>0</v>
          </cell>
          <cell r="AJ582">
            <v>134.15480000000002</v>
          </cell>
          <cell r="AK582">
            <v>0</v>
          </cell>
          <cell r="AL582">
            <v>0</v>
          </cell>
          <cell r="AM582">
            <v>0</v>
          </cell>
          <cell r="AN582">
            <v>134.15480000000002</v>
          </cell>
        </row>
        <row r="583">
          <cell r="B583" t="str">
            <v>9.13.4</v>
          </cell>
          <cell r="C583" t="str">
            <v>регистрация имущества</v>
          </cell>
          <cell r="D583">
            <v>977.30219999999997</v>
          </cell>
          <cell r="E583">
            <v>792.5</v>
          </cell>
          <cell r="F583">
            <v>80</v>
          </cell>
          <cell r="G583">
            <v>0</v>
          </cell>
          <cell r="H583">
            <v>104.80219999999997</v>
          </cell>
          <cell r="I583">
            <v>410</v>
          </cell>
          <cell r="J583">
            <v>300</v>
          </cell>
          <cell r="K583">
            <v>80</v>
          </cell>
          <cell r="L583">
            <v>0</v>
          </cell>
          <cell r="M583">
            <v>30</v>
          </cell>
          <cell r="N583">
            <v>410</v>
          </cell>
          <cell r="O583">
            <v>300</v>
          </cell>
          <cell r="P583">
            <v>80</v>
          </cell>
          <cell r="R583">
            <v>30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74.802199999999971</v>
          </cell>
          <cell r="AK583">
            <v>0</v>
          </cell>
          <cell r="AL583">
            <v>0</v>
          </cell>
          <cell r="AM583">
            <v>0</v>
          </cell>
          <cell r="AN583">
            <v>74.802199999999971</v>
          </cell>
        </row>
        <row r="584">
          <cell r="B584" t="str">
            <v>9.13.5</v>
          </cell>
          <cell r="C584" t="str">
            <v>работа со сми</v>
          </cell>
          <cell r="D584">
            <v>238.03819999999999</v>
          </cell>
          <cell r="E584">
            <v>0</v>
          </cell>
          <cell r="F584">
            <v>0</v>
          </cell>
          <cell r="G584">
            <v>238.01</v>
          </cell>
          <cell r="H584">
            <v>2.8199999999998226E-2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C584">
            <v>0</v>
          </cell>
          <cell r="AD584">
            <v>0</v>
          </cell>
          <cell r="AJ584">
            <v>238.03819999999999</v>
          </cell>
          <cell r="AK584">
            <v>0</v>
          </cell>
          <cell r="AL584">
            <v>0</v>
          </cell>
          <cell r="AM584">
            <v>238.01</v>
          </cell>
          <cell r="AN584">
            <v>238.03819999999999</v>
          </cell>
        </row>
        <row r="585">
          <cell r="B585" t="str">
            <v>9.13.6</v>
          </cell>
          <cell r="C585" t="str">
            <v>командировочные</v>
          </cell>
          <cell r="D585">
            <v>1754.4639999999999</v>
          </cell>
          <cell r="E585">
            <v>1742.8</v>
          </cell>
          <cell r="F585">
            <v>0.1</v>
          </cell>
          <cell r="G585">
            <v>0</v>
          </cell>
          <cell r="H585">
            <v>11.564</v>
          </cell>
          <cell r="I585">
            <v>11.7</v>
          </cell>
          <cell r="J585">
            <v>0</v>
          </cell>
          <cell r="K585">
            <v>0</v>
          </cell>
          <cell r="L585">
            <v>0</v>
          </cell>
          <cell r="M585">
            <v>11.7</v>
          </cell>
          <cell r="N585">
            <v>11.7</v>
          </cell>
          <cell r="R585">
            <v>11.7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-3.5999999999999588E-2</v>
          </cell>
          <cell r="AK585">
            <v>0</v>
          </cell>
          <cell r="AL585">
            <v>0.1</v>
          </cell>
          <cell r="AM585">
            <v>0.1</v>
          </cell>
          <cell r="AN585">
            <v>-3.5999999999999588E-2</v>
          </cell>
        </row>
        <row r="586">
          <cell r="B586" t="str">
            <v>9.13.7</v>
          </cell>
          <cell r="C586" t="str">
            <v>межевание</v>
          </cell>
          <cell r="D586">
            <v>223.86</v>
          </cell>
          <cell r="E586">
            <v>0</v>
          </cell>
          <cell r="F586">
            <v>0</v>
          </cell>
          <cell r="G586">
            <v>0</v>
          </cell>
          <cell r="H586">
            <v>223.86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223.86</v>
          </cell>
          <cell r="AK586">
            <v>0</v>
          </cell>
          <cell r="AL586">
            <v>0</v>
          </cell>
          <cell r="AM586">
            <v>0</v>
          </cell>
          <cell r="AN586">
            <v>223.86</v>
          </cell>
        </row>
        <row r="587">
          <cell r="B587" t="str">
            <v>9.13.8</v>
          </cell>
          <cell r="C587" t="str">
            <v>выплаты к праздникам</v>
          </cell>
          <cell r="D587">
            <v>603.7288400000001</v>
          </cell>
          <cell r="E587">
            <v>492.49400000000003</v>
          </cell>
          <cell r="F587">
            <v>97.874840000000006</v>
          </cell>
          <cell r="G587">
            <v>13.33</v>
          </cell>
          <cell r="H587">
            <v>0.03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603.7288400000001</v>
          </cell>
          <cell r="AK587">
            <v>492.49400000000003</v>
          </cell>
          <cell r="AL587">
            <v>590.36884000000009</v>
          </cell>
          <cell r="AM587">
            <v>603.69884000000013</v>
          </cell>
          <cell r="AN587">
            <v>603.7288400000001</v>
          </cell>
        </row>
        <row r="588">
          <cell r="B588" t="str">
            <v>9.13.9</v>
          </cell>
          <cell r="C588" t="str">
            <v>расходы АУ МРСК</v>
          </cell>
          <cell r="D588">
            <v>2436</v>
          </cell>
          <cell r="E588">
            <v>0</v>
          </cell>
          <cell r="F588">
            <v>0</v>
          </cell>
          <cell r="G588">
            <v>0</v>
          </cell>
          <cell r="H588">
            <v>2436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2436</v>
          </cell>
          <cell r="AK588">
            <v>0</v>
          </cell>
          <cell r="AL588">
            <v>0</v>
          </cell>
          <cell r="AM588">
            <v>0</v>
          </cell>
          <cell r="AN588">
            <v>2436</v>
          </cell>
        </row>
        <row r="589">
          <cell r="B589" t="str">
            <v>9.13.10</v>
          </cell>
          <cell r="C589" t="str">
            <v>Остальное (меньше 5% от суммы по строке)</v>
          </cell>
          <cell r="D589">
            <v>2490.6147999999989</v>
          </cell>
          <cell r="E589">
            <v>1673.4</v>
          </cell>
          <cell r="F589">
            <v>490.7</v>
          </cell>
          <cell r="G589">
            <v>0</v>
          </cell>
          <cell r="H589">
            <v>326.51479999999901</v>
          </cell>
          <cell r="I589">
            <v>1341.1999999999998</v>
          </cell>
          <cell r="J589">
            <v>345</v>
          </cell>
          <cell r="K589">
            <v>472.9</v>
          </cell>
          <cell r="L589">
            <v>0</v>
          </cell>
          <cell r="M589">
            <v>523.29999999999995</v>
          </cell>
          <cell r="N589">
            <v>1341.1999999999998</v>
          </cell>
          <cell r="O589">
            <v>345</v>
          </cell>
          <cell r="P589">
            <v>472.9</v>
          </cell>
          <cell r="R589">
            <v>523.29999999999995</v>
          </cell>
          <cell r="S589">
            <v>0</v>
          </cell>
          <cell r="X589">
            <v>0</v>
          </cell>
          <cell r="AC589">
            <v>3342.1</v>
          </cell>
          <cell r="AD589">
            <v>183.89999999999998</v>
          </cell>
          <cell r="AF589">
            <v>21.7</v>
          </cell>
          <cell r="AH589">
            <v>183.89999999999998</v>
          </cell>
          <cell r="AI589">
            <v>2013.7</v>
          </cell>
          <cell r="AJ589">
            <v>4.9147999999990475</v>
          </cell>
          <cell r="AL589">
            <v>39.500000000000014</v>
          </cell>
          <cell r="AM589">
            <v>17.800000000000015</v>
          </cell>
          <cell r="AN589">
            <v>4.9147999999990475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</row>
        <row r="641">
          <cell r="E641" t="str">
            <v>I</v>
          </cell>
          <cell r="F641" t="str">
            <v>uu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  <row r="665">
          <cell r="B665">
            <v>1</v>
          </cell>
        </row>
        <row r="666">
          <cell r="B666">
            <v>2</v>
          </cell>
        </row>
        <row r="667">
          <cell r="B667">
            <v>3</v>
          </cell>
          <cell r="C667" t="str">
            <v>расш. стр.7.4.12</v>
          </cell>
          <cell r="D667">
            <v>115648.973781882</v>
          </cell>
          <cell r="E667">
            <v>29389.649939999999</v>
          </cell>
          <cell r="F667">
            <v>28013.391041882001</v>
          </cell>
          <cell r="G667">
            <v>0</v>
          </cell>
          <cell r="H667">
            <v>35484.364000000001</v>
          </cell>
          <cell r="I667">
            <v>98456.5</v>
          </cell>
          <cell r="J667">
            <v>21522.800000000003</v>
          </cell>
          <cell r="K667">
            <v>32072.5</v>
          </cell>
          <cell r="L667">
            <v>0</v>
          </cell>
          <cell r="M667">
            <v>44861.2</v>
          </cell>
          <cell r="N667">
            <v>98456.5</v>
          </cell>
          <cell r="O667">
            <v>21522.800000000003</v>
          </cell>
          <cell r="P667">
            <v>32072.5</v>
          </cell>
          <cell r="Q667">
            <v>0</v>
          </cell>
          <cell r="R667">
            <v>45012.899999999994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12400.7</v>
          </cell>
          <cell r="AD667">
            <v>116.9</v>
          </cell>
          <cell r="AE667">
            <v>20224.900000000001</v>
          </cell>
          <cell r="AF667">
            <v>20463.200000000004</v>
          </cell>
          <cell r="AG667">
            <v>19053.200000000004</v>
          </cell>
          <cell r="AH667">
            <v>3536.2000000000003</v>
          </cell>
          <cell r="AI667">
            <v>20568.800000000003</v>
          </cell>
          <cell r="AJ667">
            <v>-6896.2510181179932</v>
          </cell>
          <cell r="AK667">
            <v>36259.849939999993</v>
          </cell>
          <cell r="AL667">
            <v>32439.040981882004</v>
          </cell>
          <cell r="AM667">
            <v>31029.040981882004</v>
          </cell>
          <cell r="AN667">
            <v>-6896.2510181179932</v>
          </cell>
        </row>
        <row r="668">
          <cell r="B668">
            <v>4</v>
          </cell>
          <cell r="C668" t="str">
            <v>Услуги по ТО автомобилей</v>
          </cell>
          <cell r="D668">
            <v>96619.343999999997</v>
          </cell>
          <cell r="E668">
            <v>25072.639999999999</v>
          </cell>
          <cell r="F668">
            <v>22991.119999999999</v>
          </cell>
          <cell r="H668">
            <v>314.58800000000002</v>
          </cell>
          <cell r="I668">
            <v>4885.3999999999996</v>
          </cell>
          <cell r="J668">
            <v>1350</v>
          </cell>
          <cell r="K668">
            <v>1296</v>
          </cell>
          <cell r="L668">
            <v>0</v>
          </cell>
          <cell r="M668">
            <v>2239.4</v>
          </cell>
          <cell r="N668">
            <v>4885.3999999999996</v>
          </cell>
          <cell r="O668">
            <v>1350</v>
          </cell>
          <cell r="P668">
            <v>1296</v>
          </cell>
          <cell r="R668">
            <v>2239.4</v>
          </cell>
          <cell r="S668">
            <v>0</v>
          </cell>
          <cell r="AD668">
            <v>0</v>
          </cell>
          <cell r="AE668">
            <v>121.6</v>
          </cell>
          <cell r="AJ668">
            <v>43492.948000000004</v>
          </cell>
          <cell r="AK668">
            <v>23844.239999999998</v>
          </cell>
          <cell r="AL668">
            <v>45417.760000000002</v>
          </cell>
          <cell r="AM668">
            <v>45417.760000000002</v>
          </cell>
          <cell r="AN668">
            <v>43492.948000000004</v>
          </cell>
        </row>
        <row r="669">
          <cell r="B669">
            <v>5</v>
          </cell>
          <cell r="C669" t="str">
            <v>услуги ООО "115"</v>
          </cell>
          <cell r="D669">
            <v>1196.8974819999999</v>
          </cell>
          <cell r="E669">
            <v>249.61011999999997</v>
          </cell>
          <cell r="F669">
            <v>357.28736200000003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S669">
            <v>0</v>
          </cell>
          <cell r="AD669">
            <v>0</v>
          </cell>
          <cell r="AI669">
            <v>956.4</v>
          </cell>
          <cell r="AJ669">
            <v>1563.2974819999999</v>
          </cell>
          <cell r="AK669">
            <v>1206.0101199999999</v>
          </cell>
          <cell r="AL669">
            <v>1563.2974819999999</v>
          </cell>
          <cell r="AM669">
            <v>1563.2974819999999</v>
          </cell>
          <cell r="AN669">
            <v>1563.2974819999999</v>
          </cell>
        </row>
        <row r="670">
          <cell r="B670">
            <v>6</v>
          </cell>
          <cell r="C670" t="str">
            <v>Услуги рекламных агенств</v>
          </cell>
          <cell r="D670">
            <v>0</v>
          </cell>
          <cell r="E670">
            <v>0</v>
          </cell>
          <cell r="F670">
            <v>0</v>
          </cell>
          <cell r="I670">
            <v>1254.5</v>
          </cell>
          <cell r="J670">
            <v>0</v>
          </cell>
          <cell r="K670">
            <v>0</v>
          </cell>
          <cell r="L670">
            <v>0</v>
          </cell>
          <cell r="M670">
            <v>1254.5</v>
          </cell>
          <cell r="N670">
            <v>1254.5</v>
          </cell>
          <cell r="R670">
            <v>1254.5</v>
          </cell>
          <cell r="S670">
            <v>0</v>
          </cell>
          <cell r="AD670">
            <v>0</v>
          </cell>
          <cell r="AJ670">
            <v>-1254.5</v>
          </cell>
          <cell r="AK670">
            <v>0</v>
          </cell>
          <cell r="AL670">
            <v>0</v>
          </cell>
          <cell r="AM670">
            <v>0</v>
          </cell>
          <cell r="AN670">
            <v>-1254.5</v>
          </cell>
        </row>
        <row r="671">
          <cell r="B671">
            <v>7</v>
          </cell>
          <cell r="C671" t="str">
            <v>Услуги геодезических и гидрометеоролог. служб</v>
          </cell>
          <cell r="D671">
            <v>206.5</v>
          </cell>
          <cell r="E671">
            <v>0</v>
          </cell>
          <cell r="F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S671">
            <v>0</v>
          </cell>
          <cell r="AD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B672">
            <v>8</v>
          </cell>
          <cell r="C672" t="str">
            <v>Информационные услуги</v>
          </cell>
          <cell r="D672">
            <v>0</v>
          </cell>
          <cell r="E672">
            <v>0</v>
          </cell>
          <cell r="F672">
            <v>0</v>
          </cell>
          <cell r="H672">
            <v>261.95999999999998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S672">
            <v>0</v>
          </cell>
          <cell r="AD672">
            <v>0</v>
          </cell>
          <cell r="AJ672">
            <v>261.95999999999998</v>
          </cell>
          <cell r="AK672">
            <v>0</v>
          </cell>
          <cell r="AL672">
            <v>0</v>
          </cell>
          <cell r="AM672">
            <v>0</v>
          </cell>
          <cell r="AN672">
            <v>261.95999999999998</v>
          </cell>
        </row>
        <row r="673">
          <cell r="B673">
            <v>9</v>
          </cell>
          <cell r="C673" t="str">
            <v>Услуги здравоохранения</v>
          </cell>
          <cell r="D673">
            <v>0</v>
          </cell>
          <cell r="E673">
            <v>0</v>
          </cell>
          <cell r="F673">
            <v>0</v>
          </cell>
          <cell r="H673">
            <v>587.99400000000003</v>
          </cell>
          <cell r="I673">
            <v>1793.7</v>
          </cell>
          <cell r="J673">
            <v>570</v>
          </cell>
          <cell r="K673">
            <v>564.20000000000005</v>
          </cell>
          <cell r="L673">
            <v>0</v>
          </cell>
          <cell r="M673">
            <v>659.5</v>
          </cell>
          <cell r="N673">
            <v>1793.7</v>
          </cell>
          <cell r="O673">
            <v>570</v>
          </cell>
          <cell r="P673">
            <v>564.20000000000005</v>
          </cell>
          <cell r="R673">
            <v>659.5</v>
          </cell>
          <cell r="S673">
            <v>0</v>
          </cell>
          <cell r="AD673">
            <v>0</v>
          </cell>
          <cell r="AJ673">
            <v>-1205.7060000000001</v>
          </cell>
          <cell r="AK673">
            <v>-570</v>
          </cell>
          <cell r="AL673">
            <v>-1134.2</v>
          </cell>
          <cell r="AM673">
            <v>-1134.2</v>
          </cell>
          <cell r="AN673">
            <v>-1205.7060000000001</v>
          </cell>
        </row>
        <row r="674">
          <cell r="B674">
            <v>10</v>
          </cell>
          <cell r="C674" t="str">
            <v>Услуги нотариальных учреждений</v>
          </cell>
          <cell r="D674">
            <v>235.34392</v>
          </cell>
          <cell r="E674">
            <v>58.520919999999997</v>
          </cell>
          <cell r="F674">
            <v>58.823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S674">
            <v>0</v>
          </cell>
          <cell r="AD674">
            <v>0</v>
          </cell>
          <cell r="AJ674">
            <v>117.34392</v>
          </cell>
          <cell r="AK674">
            <v>58.520919999999997</v>
          </cell>
          <cell r="AL674">
            <v>117.34392</v>
          </cell>
          <cell r="AM674">
            <v>117.34392</v>
          </cell>
          <cell r="AN674">
            <v>117.34392</v>
          </cell>
        </row>
        <row r="675">
          <cell r="B675">
            <v>11</v>
          </cell>
          <cell r="C675" t="str">
            <v>Выплата пособия за первые 2 дня нетрудоспособности</v>
          </cell>
          <cell r="D675">
            <v>0</v>
          </cell>
          <cell r="E675">
            <v>0</v>
          </cell>
          <cell r="F675">
            <v>0</v>
          </cell>
          <cell r="I675">
            <v>354</v>
          </cell>
          <cell r="J675">
            <v>0</v>
          </cell>
          <cell r="K675">
            <v>354</v>
          </cell>
          <cell r="L675">
            <v>0</v>
          </cell>
          <cell r="M675">
            <v>0</v>
          </cell>
          <cell r="N675">
            <v>354</v>
          </cell>
          <cell r="P675">
            <v>354</v>
          </cell>
          <cell r="S675">
            <v>0</v>
          </cell>
          <cell r="AD675">
            <v>0</v>
          </cell>
          <cell r="AJ675">
            <v>-354</v>
          </cell>
          <cell r="AK675">
            <v>0</v>
          </cell>
          <cell r="AL675">
            <v>-354</v>
          </cell>
          <cell r="AM675">
            <v>-354</v>
          </cell>
          <cell r="AN675">
            <v>-354</v>
          </cell>
        </row>
        <row r="676">
          <cell r="B676">
            <v>12</v>
          </cell>
          <cell r="C676" t="str">
            <v>Взносы, вклады и иные обязательные платежи</v>
          </cell>
          <cell r="D676">
            <v>0</v>
          </cell>
          <cell r="E676">
            <v>0</v>
          </cell>
          <cell r="F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S676">
            <v>0</v>
          </cell>
          <cell r="AD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B677">
            <v>13</v>
          </cell>
          <cell r="C677" t="str">
            <v>Услуги сберкасс и узлов связи</v>
          </cell>
          <cell r="D677">
            <v>0</v>
          </cell>
          <cell r="E677">
            <v>0</v>
          </cell>
          <cell r="F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S677">
            <v>0</v>
          </cell>
          <cell r="AD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B678">
            <v>14</v>
          </cell>
          <cell r="C678" t="str">
            <v>Услуги  ИВО, ремонт выч.техники</v>
          </cell>
          <cell r="D678">
            <v>1757.2559999999999</v>
          </cell>
          <cell r="E678">
            <v>1757.2559999999999</v>
          </cell>
          <cell r="F678">
            <v>0</v>
          </cell>
          <cell r="I678">
            <v>282.60000000000002</v>
          </cell>
          <cell r="J678">
            <v>0</v>
          </cell>
          <cell r="K678">
            <v>282.60000000000002</v>
          </cell>
          <cell r="L678">
            <v>0</v>
          </cell>
          <cell r="M678">
            <v>0</v>
          </cell>
          <cell r="N678">
            <v>282.60000000000002</v>
          </cell>
          <cell r="O678">
            <v>0</v>
          </cell>
          <cell r="P678">
            <v>282.60000000000002</v>
          </cell>
          <cell r="S678">
            <v>0</v>
          </cell>
          <cell r="AD678">
            <v>0</v>
          </cell>
          <cell r="AJ678">
            <v>1474.6559999999999</v>
          </cell>
          <cell r="AK678">
            <v>1757.2559999999999</v>
          </cell>
          <cell r="AL678">
            <v>1474.6559999999999</v>
          </cell>
          <cell r="AM678">
            <v>1474.6559999999999</v>
          </cell>
          <cell r="AN678">
            <v>1474.6559999999999</v>
          </cell>
        </row>
        <row r="679">
          <cell r="B679">
            <v>15</v>
          </cell>
          <cell r="C679" t="str">
            <v>Консультационные услуги МРСК</v>
          </cell>
          <cell r="D679">
            <v>0</v>
          </cell>
          <cell r="E679">
            <v>0</v>
          </cell>
          <cell r="F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S679">
            <v>0</v>
          </cell>
          <cell r="AD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B680">
            <v>16</v>
          </cell>
          <cell r="C680" t="str">
            <v>Расходы на сертификацию электроэнергии, инспекционный контроль качества э/э</v>
          </cell>
          <cell r="D680">
            <v>7218.823459881999</v>
          </cell>
          <cell r="E680">
            <v>1268.2993999999999</v>
          </cell>
          <cell r="F680">
            <v>2500.7232598819996</v>
          </cell>
          <cell r="H680">
            <v>56.875999999999998</v>
          </cell>
          <cell r="I680">
            <v>750.5</v>
          </cell>
          <cell r="J680">
            <v>0</v>
          </cell>
          <cell r="K680">
            <v>750.5</v>
          </cell>
          <cell r="L680">
            <v>0</v>
          </cell>
          <cell r="M680">
            <v>0</v>
          </cell>
          <cell r="N680">
            <v>750.5</v>
          </cell>
          <cell r="P680">
            <v>750.5</v>
          </cell>
          <cell r="S680">
            <v>0</v>
          </cell>
          <cell r="AD680">
            <v>0</v>
          </cell>
          <cell r="AJ680">
            <v>3075.3986598819997</v>
          </cell>
          <cell r="AK680">
            <v>1268.2993999999999</v>
          </cell>
          <cell r="AL680">
            <v>3018.5226598819995</v>
          </cell>
          <cell r="AM680">
            <v>3018.5226598819995</v>
          </cell>
          <cell r="AN680">
            <v>3075.3986598819997</v>
          </cell>
        </row>
        <row r="681">
          <cell r="B681">
            <v>17</v>
          </cell>
          <cell r="C681" t="str">
            <v xml:space="preserve">Услуги аудиторских организаций -энергоаудит, экспетиза норматива потерь </v>
          </cell>
          <cell r="D681">
            <v>3327.6283199999998</v>
          </cell>
          <cell r="E681">
            <v>521.69569999999999</v>
          </cell>
          <cell r="F681">
            <v>560.86461999999995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S681">
            <v>0</v>
          </cell>
          <cell r="AD681">
            <v>0</v>
          </cell>
          <cell r="AJ681">
            <v>1082.56032</v>
          </cell>
          <cell r="AK681">
            <v>521.69569999999999</v>
          </cell>
          <cell r="AL681">
            <v>1082.56032</v>
          </cell>
          <cell r="AM681">
            <v>1082.56032</v>
          </cell>
          <cell r="AN681">
            <v>1082.56032</v>
          </cell>
        </row>
        <row r="682">
          <cell r="B682">
            <v>18</v>
          </cell>
          <cell r="C682" t="str">
            <v>расшифровка прочих работ и услуг сторонних организаций, в т.ч.услуги ОАО "КОРСИС"</v>
          </cell>
          <cell r="D682">
            <v>5087.1805999999997</v>
          </cell>
          <cell r="E682">
            <v>461.62780000000004</v>
          </cell>
          <cell r="F682">
            <v>1544.5728000000001</v>
          </cell>
          <cell r="H682">
            <v>24650.789999999997</v>
          </cell>
          <cell r="I682">
            <v>86455.3</v>
          </cell>
          <cell r="J682">
            <v>17018.400000000001</v>
          </cell>
          <cell r="K682">
            <v>28825.200000000001</v>
          </cell>
          <cell r="L682">
            <v>0</v>
          </cell>
          <cell r="M682">
            <v>40611.699999999997</v>
          </cell>
          <cell r="N682">
            <v>86455.3</v>
          </cell>
          <cell r="O682">
            <v>17018.400000000001</v>
          </cell>
          <cell r="P682">
            <v>28825.200000000001</v>
          </cell>
          <cell r="R682">
            <v>40611.699999999997</v>
          </cell>
          <cell r="S682">
            <v>0</v>
          </cell>
          <cell r="AC682">
            <v>2506.1</v>
          </cell>
          <cell r="AD682">
            <v>0</v>
          </cell>
          <cell r="AE682">
            <v>5624.3</v>
          </cell>
          <cell r="AF682">
            <v>5984.2</v>
          </cell>
          <cell r="AG682">
            <v>4574.2</v>
          </cell>
          <cell r="AI682">
            <v>19612.400000000001</v>
          </cell>
          <cell r="AJ682">
            <v>-42692.009399999995</v>
          </cell>
          <cell r="AK682">
            <v>6173.8277999999973</v>
          </cell>
          <cell r="AL682">
            <v>-20746.899400000002</v>
          </cell>
          <cell r="AM682">
            <v>-22156.899400000002</v>
          </cell>
          <cell r="AN682">
            <v>-42692.009399999995</v>
          </cell>
        </row>
        <row r="683">
          <cell r="B683">
            <v>19</v>
          </cell>
          <cell r="C683" t="str">
            <v xml:space="preserve">Услуги агентские </v>
          </cell>
          <cell r="D683">
            <v>0</v>
          </cell>
          <cell r="E683">
            <v>0</v>
          </cell>
          <cell r="F683">
            <v>0</v>
          </cell>
          <cell r="H683">
            <v>0</v>
          </cell>
          <cell r="I683">
            <v>2500</v>
          </cell>
          <cell r="J683">
            <v>2500</v>
          </cell>
          <cell r="K683">
            <v>0</v>
          </cell>
          <cell r="L683">
            <v>0</v>
          </cell>
          <cell r="M683">
            <v>0</v>
          </cell>
          <cell r="N683">
            <v>2500</v>
          </cell>
          <cell r="O683">
            <v>2500</v>
          </cell>
          <cell r="P683">
            <v>0</v>
          </cell>
          <cell r="S683">
            <v>0</v>
          </cell>
          <cell r="AD683">
            <v>0</v>
          </cell>
          <cell r="AE683">
            <v>4500</v>
          </cell>
          <cell r="AF683">
            <v>4500</v>
          </cell>
          <cell r="AG683">
            <v>4500</v>
          </cell>
          <cell r="AJ683">
            <v>-2500</v>
          </cell>
          <cell r="AK683">
            <v>2000</v>
          </cell>
          <cell r="AL683">
            <v>2000</v>
          </cell>
          <cell r="AM683">
            <v>2000</v>
          </cell>
          <cell r="AN683">
            <v>-2500</v>
          </cell>
        </row>
        <row r="684">
          <cell r="B684">
            <v>21</v>
          </cell>
          <cell r="C684" t="str">
            <v>мертвая ДЗ</v>
          </cell>
          <cell r="D684">
            <v>0</v>
          </cell>
          <cell r="E684">
            <v>0</v>
          </cell>
          <cell r="F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S684">
            <v>0</v>
          </cell>
          <cell r="AC684">
            <v>9894.6</v>
          </cell>
          <cell r="AD684">
            <v>0</v>
          </cell>
          <cell r="AE684">
            <v>9894.6</v>
          </cell>
          <cell r="AF684">
            <v>9894.6</v>
          </cell>
          <cell r="AG684">
            <v>9894.6</v>
          </cell>
          <cell r="AJ684">
            <v>-9894.6</v>
          </cell>
          <cell r="AK684">
            <v>0</v>
          </cell>
          <cell r="AL684">
            <v>0</v>
          </cell>
          <cell r="AM684">
            <v>0</v>
          </cell>
          <cell r="AN684">
            <v>-9894.6</v>
          </cell>
        </row>
        <row r="685">
          <cell r="C685" t="str">
            <v>тех обслуживание оборудования</v>
          </cell>
          <cell r="D685">
            <v>0</v>
          </cell>
          <cell r="E685">
            <v>0</v>
          </cell>
          <cell r="F685">
            <v>0</v>
          </cell>
          <cell r="H685">
            <v>0</v>
          </cell>
          <cell r="I685">
            <v>180.5</v>
          </cell>
          <cell r="J685">
            <v>84.4</v>
          </cell>
          <cell r="K685">
            <v>0</v>
          </cell>
          <cell r="L685">
            <v>0</v>
          </cell>
          <cell r="M685">
            <v>96.1</v>
          </cell>
          <cell r="N685">
            <v>180.5</v>
          </cell>
          <cell r="O685">
            <v>84.4</v>
          </cell>
          <cell r="R685">
            <v>96.1</v>
          </cell>
          <cell r="S685">
            <v>0</v>
          </cell>
          <cell r="AD685">
            <v>116.9</v>
          </cell>
          <cell r="AE685">
            <v>84.4</v>
          </cell>
          <cell r="AF685">
            <v>84.4</v>
          </cell>
          <cell r="AG685">
            <v>84.4</v>
          </cell>
          <cell r="AH685">
            <v>116.9</v>
          </cell>
          <cell r="AJ685">
            <v>-63.599999999999994</v>
          </cell>
          <cell r="AK685">
            <v>0</v>
          </cell>
          <cell r="AL685">
            <v>0</v>
          </cell>
          <cell r="AM685">
            <v>0</v>
          </cell>
          <cell r="AN685">
            <v>-63.599999999999994</v>
          </cell>
        </row>
        <row r="686">
          <cell r="C686" t="str">
            <v>прочие</v>
          </cell>
          <cell r="H686">
            <v>9612.1560000000009</v>
          </cell>
          <cell r="R686">
            <v>151.69999999999999</v>
          </cell>
        </row>
        <row r="687">
          <cell r="C687" t="str">
            <v>НДС с авансов полученных</v>
          </cell>
          <cell r="AH687">
            <v>3419.3</v>
          </cell>
        </row>
        <row r="688">
          <cell r="B688">
            <v>21</v>
          </cell>
          <cell r="C688" t="str">
            <v>расш.стр.7.13</v>
          </cell>
          <cell r="D688">
            <v>19681.65424</v>
          </cell>
          <cell r="E688">
            <v>3008.9752199999998</v>
          </cell>
          <cell r="F688">
            <v>4861.5634199999995</v>
          </cell>
          <cell r="G688">
            <v>0</v>
          </cell>
          <cell r="H688">
            <v>2230.672</v>
          </cell>
          <cell r="I688">
            <v>5677</v>
          </cell>
          <cell r="J688">
            <v>2203.3000000000002</v>
          </cell>
          <cell r="K688">
            <v>1849.1</v>
          </cell>
          <cell r="L688">
            <v>0</v>
          </cell>
          <cell r="M688">
            <v>1624.6</v>
          </cell>
          <cell r="N688">
            <v>5677</v>
          </cell>
          <cell r="O688">
            <v>2203.3000000000002</v>
          </cell>
          <cell r="P688">
            <v>1849.1</v>
          </cell>
          <cell r="Q688">
            <v>0</v>
          </cell>
          <cell r="R688">
            <v>1624.6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315.8</v>
          </cell>
          <cell r="AE688">
            <v>3589.6000000000004</v>
          </cell>
          <cell r="AF688">
            <v>2694.6</v>
          </cell>
          <cell r="AG688">
            <v>2781.4</v>
          </cell>
          <cell r="AH688">
            <v>315.8</v>
          </cell>
          <cell r="AI688">
            <v>2077</v>
          </cell>
          <cell r="AJ688">
            <v>5439.12464</v>
          </cell>
          <cell r="AK688">
            <v>6472.2752199999995</v>
          </cell>
          <cell r="AL688">
            <v>8589.7386399999996</v>
          </cell>
          <cell r="AM688">
            <v>8676.5386399999988</v>
          </cell>
          <cell r="AN688">
            <v>5439.12464</v>
          </cell>
        </row>
        <row r="689">
          <cell r="B689">
            <v>22</v>
          </cell>
          <cell r="C689" t="str">
            <v>Затраты на охрану труда</v>
          </cell>
          <cell r="D689">
            <v>2654.9468999999999</v>
          </cell>
          <cell r="E689">
            <v>1306.6741799999998</v>
          </cell>
          <cell r="F689">
            <v>221.25471999999996</v>
          </cell>
          <cell r="H689">
            <v>140.892</v>
          </cell>
          <cell r="I689">
            <v>750.5</v>
          </cell>
          <cell r="J689">
            <v>750.5</v>
          </cell>
          <cell r="K689">
            <v>0</v>
          </cell>
          <cell r="L689">
            <v>0</v>
          </cell>
          <cell r="M689">
            <v>0</v>
          </cell>
          <cell r="N689">
            <v>750.5</v>
          </cell>
          <cell r="O689">
            <v>750.5</v>
          </cell>
          <cell r="P689">
            <v>0</v>
          </cell>
          <cell r="AD689">
            <v>0</v>
          </cell>
          <cell r="AE689">
            <v>382.3</v>
          </cell>
          <cell r="AJ689">
            <v>918.32089999999971</v>
          </cell>
          <cell r="AK689">
            <v>938.47417999999971</v>
          </cell>
          <cell r="AL689">
            <v>777.42889999999966</v>
          </cell>
          <cell r="AM689">
            <v>777.42889999999966</v>
          </cell>
          <cell r="AN689">
            <v>918.32089999999971</v>
          </cell>
        </row>
        <row r="690">
          <cell r="B690">
            <v>23</v>
          </cell>
          <cell r="C690" t="str">
            <v>Расходы по техническому обслуживанию</v>
          </cell>
          <cell r="D690">
            <v>0</v>
          </cell>
          <cell r="E690">
            <v>0</v>
          </cell>
          <cell r="F690">
            <v>0</v>
          </cell>
          <cell r="I690">
            <v>304.60000000000002</v>
          </cell>
          <cell r="J690">
            <v>0</v>
          </cell>
          <cell r="K690">
            <v>171.1</v>
          </cell>
          <cell r="L690">
            <v>0</v>
          </cell>
          <cell r="M690">
            <v>133.5</v>
          </cell>
          <cell r="N690">
            <v>304.60000000000002</v>
          </cell>
          <cell r="O690">
            <v>0</v>
          </cell>
          <cell r="P690">
            <v>171.1</v>
          </cell>
          <cell r="R690">
            <v>133.5</v>
          </cell>
          <cell r="AD690">
            <v>0</v>
          </cell>
          <cell r="AJ690">
            <v>-304.60000000000002</v>
          </cell>
          <cell r="AK690">
            <v>0</v>
          </cell>
          <cell r="AL690">
            <v>-171.1</v>
          </cell>
          <cell r="AM690">
            <v>-171.1</v>
          </cell>
          <cell r="AN690">
            <v>-304.60000000000002</v>
          </cell>
        </row>
        <row r="691">
          <cell r="B691">
            <v>24</v>
          </cell>
          <cell r="C691" t="str">
            <v>Лицензирование, получение сертификатов</v>
          </cell>
          <cell r="D691">
            <v>0</v>
          </cell>
          <cell r="E691">
            <v>0</v>
          </cell>
          <cell r="F691">
            <v>0</v>
          </cell>
          <cell r="H691">
            <v>28.673999999999999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AD691">
            <v>0</v>
          </cell>
          <cell r="AJ691">
            <v>28.673999999999999</v>
          </cell>
          <cell r="AK691">
            <v>0</v>
          </cell>
          <cell r="AL691">
            <v>0</v>
          </cell>
          <cell r="AM691">
            <v>0</v>
          </cell>
          <cell r="AN691">
            <v>28.673999999999999</v>
          </cell>
        </row>
        <row r="692">
          <cell r="B692">
            <v>25</v>
          </cell>
          <cell r="C692" t="str">
            <v>Канцелярские товары</v>
          </cell>
          <cell r="D692">
            <v>101.32305999999998</v>
          </cell>
          <cell r="E692">
            <v>3.6615399999999996</v>
          </cell>
          <cell r="F692">
            <v>2.6715199999999997</v>
          </cell>
          <cell r="H692">
            <v>199.65599999999998</v>
          </cell>
          <cell r="I692">
            <v>90</v>
          </cell>
          <cell r="J692">
            <v>90</v>
          </cell>
          <cell r="K692">
            <v>0</v>
          </cell>
          <cell r="L692">
            <v>0</v>
          </cell>
          <cell r="M692">
            <v>0</v>
          </cell>
          <cell r="N692">
            <v>90</v>
          </cell>
          <cell r="O692">
            <v>90</v>
          </cell>
          <cell r="AD692">
            <v>0</v>
          </cell>
          <cell r="AJ692">
            <v>115.98905999999998</v>
          </cell>
          <cell r="AK692">
            <v>-86.338459999999998</v>
          </cell>
          <cell r="AL692">
            <v>-83.666939999999997</v>
          </cell>
          <cell r="AM692">
            <v>-83.666939999999997</v>
          </cell>
          <cell r="AN692">
            <v>115.98905999999998</v>
          </cell>
        </row>
        <row r="693">
          <cell r="B693">
            <v>26</v>
          </cell>
          <cell r="C693" t="str">
            <v>Приобретение технической литературы, подписка</v>
          </cell>
          <cell r="D693">
            <v>1402.3816199999999</v>
          </cell>
          <cell r="E693">
            <v>194.16664</v>
          </cell>
          <cell r="F693">
            <v>441.21497999999997</v>
          </cell>
          <cell r="H693">
            <v>384.68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D693">
            <v>0</v>
          </cell>
          <cell r="AJ693">
            <v>1020.0616199999999</v>
          </cell>
          <cell r="AK693">
            <v>194.16664</v>
          </cell>
          <cell r="AL693">
            <v>635.38162</v>
          </cell>
          <cell r="AM693">
            <v>635.38162</v>
          </cell>
          <cell r="AN693">
            <v>1020.0616199999999</v>
          </cell>
        </row>
        <row r="694">
          <cell r="B694">
            <v>27</v>
          </cell>
          <cell r="C694" t="str">
            <v>Арендные платежи</v>
          </cell>
          <cell r="D694">
            <v>0</v>
          </cell>
          <cell r="E694">
            <v>0</v>
          </cell>
          <cell r="F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AD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B695">
            <v>28</v>
          </cell>
          <cell r="C695" t="str">
            <v>Плата за услуги по траспортировке</v>
          </cell>
          <cell r="D695">
            <v>358.01671999999996</v>
          </cell>
          <cell r="E695">
            <v>109.99015999999997</v>
          </cell>
          <cell r="F695">
            <v>84.006559999999965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AD695">
            <v>0</v>
          </cell>
          <cell r="AJ695">
            <v>193.99671999999993</v>
          </cell>
          <cell r="AK695">
            <v>109.99015999999997</v>
          </cell>
          <cell r="AL695">
            <v>193.99671999999993</v>
          </cell>
          <cell r="AM695">
            <v>193.99671999999993</v>
          </cell>
          <cell r="AN695">
            <v>193.99671999999993</v>
          </cell>
        </row>
        <row r="696">
          <cell r="B696">
            <v>29</v>
          </cell>
          <cell r="C696" t="str">
            <v>Содержание РЭК, ТУГЭН</v>
          </cell>
          <cell r="D696">
            <v>0</v>
          </cell>
          <cell r="E696">
            <v>0</v>
          </cell>
          <cell r="F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AD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B697">
            <v>30</v>
          </cell>
          <cell r="C697" t="str">
            <v>Затраты на создание ремонтного фонда</v>
          </cell>
          <cell r="D697">
            <v>0</v>
          </cell>
          <cell r="E697">
            <v>0</v>
          </cell>
          <cell r="F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AD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B698">
            <v>31</v>
          </cell>
          <cell r="C698" t="str">
            <v>Затраты на внедрение системы менеджмента качества (СМК)</v>
          </cell>
          <cell r="D698">
            <v>0</v>
          </cell>
          <cell r="E698">
            <v>0</v>
          </cell>
          <cell r="F698">
            <v>0</v>
          </cell>
          <cell r="I698">
            <v>1450</v>
          </cell>
          <cell r="J698">
            <v>0</v>
          </cell>
          <cell r="K698">
            <v>1450</v>
          </cell>
          <cell r="L698">
            <v>0</v>
          </cell>
          <cell r="M698">
            <v>0</v>
          </cell>
          <cell r="N698">
            <v>1450</v>
          </cell>
          <cell r="O698">
            <v>0</v>
          </cell>
          <cell r="P698">
            <v>1450</v>
          </cell>
          <cell r="AD698">
            <v>0</v>
          </cell>
          <cell r="AJ698">
            <v>-1450</v>
          </cell>
          <cell r="AK698">
            <v>0</v>
          </cell>
          <cell r="AL698">
            <v>-1450</v>
          </cell>
          <cell r="AM698">
            <v>-1450</v>
          </cell>
          <cell r="AN698">
            <v>-1450</v>
          </cell>
        </row>
        <row r="699">
          <cell r="B699">
            <v>32</v>
          </cell>
          <cell r="C699" t="str">
            <v>Почтово-телеграфные расходы</v>
          </cell>
          <cell r="D699">
            <v>0</v>
          </cell>
          <cell r="E699">
            <v>0</v>
          </cell>
          <cell r="F699">
            <v>0</v>
          </cell>
          <cell r="H699">
            <v>4.484</v>
          </cell>
          <cell r="I699">
            <v>1222.8</v>
          </cell>
          <cell r="J699">
            <v>614</v>
          </cell>
          <cell r="K699">
            <v>0</v>
          </cell>
          <cell r="L699">
            <v>0</v>
          </cell>
          <cell r="M699">
            <v>608.79999999999995</v>
          </cell>
          <cell r="N699">
            <v>1222.8</v>
          </cell>
          <cell r="O699">
            <v>614</v>
          </cell>
          <cell r="R699">
            <v>608.79999999999995</v>
          </cell>
          <cell r="AD699">
            <v>315.8</v>
          </cell>
          <cell r="AE699">
            <v>566.5</v>
          </cell>
          <cell r="AF699">
            <v>519</v>
          </cell>
          <cell r="AG699">
            <v>471.5</v>
          </cell>
          <cell r="AH699">
            <v>315.8</v>
          </cell>
          <cell r="AJ699">
            <v>-902.51599999999985</v>
          </cell>
          <cell r="AK699">
            <v>-47.5</v>
          </cell>
          <cell r="AL699">
            <v>-95</v>
          </cell>
          <cell r="AM699">
            <v>-142.5</v>
          </cell>
          <cell r="AN699">
            <v>-902.51599999999985</v>
          </cell>
        </row>
        <row r="700">
          <cell r="B700">
            <v>33</v>
          </cell>
          <cell r="C700" t="str">
            <v>Расходы на реформирование</v>
          </cell>
          <cell r="D700">
            <v>1796.7470599999999</v>
          </cell>
          <cell r="E700">
            <v>592.87329999999997</v>
          </cell>
          <cell r="F700">
            <v>413.27376000000004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AD700">
            <v>0</v>
          </cell>
          <cell r="AJ700">
            <v>1006.14706</v>
          </cell>
          <cell r="AK700">
            <v>592.87329999999997</v>
          </cell>
          <cell r="AL700">
            <v>1006.14706</v>
          </cell>
          <cell r="AM700">
            <v>1006.14706</v>
          </cell>
          <cell r="AN700">
            <v>1006.14706</v>
          </cell>
        </row>
        <row r="701">
          <cell r="B701">
            <v>34</v>
          </cell>
          <cell r="C701" t="str">
            <v>плата ОГУП</v>
          </cell>
          <cell r="D701">
            <v>284.73399999999998</v>
          </cell>
          <cell r="E701">
            <v>72.333999999999989</v>
          </cell>
          <cell r="F701">
            <v>70.8</v>
          </cell>
          <cell r="I701">
            <v>832</v>
          </cell>
          <cell r="J701">
            <v>342</v>
          </cell>
          <cell r="K701">
            <v>178</v>
          </cell>
          <cell r="L701">
            <v>0</v>
          </cell>
          <cell r="M701">
            <v>312</v>
          </cell>
          <cell r="N701">
            <v>832</v>
          </cell>
          <cell r="O701">
            <v>342</v>
          </cell>
          <cell r="P701">
            <v>178</v>
          </cell>
          <cell r="R701">
            <v>312</v>
          </cell>
          <cell r="AD701">
            <v>0</v>
          </cell>
          <cell r="AE701">
            <v>30</v>
          </cell>
          <cell r="AJ701">
            <v>-688.86599999999999</v>
          </cell>
          <cell r="AK701">
            <v>-239.666</v>
          </cell>
          <cell r="AL701">
            <v>-376.86599999999999</v>
          </cell>
          <cell r="AM701">
            <v>-376.86599999999999</v>
          </cell>
          <cell r="AN701">
            <v>-688.86599999999999</v>
          </cell>
        </row>
        <row r="702">
          <cell r="B702">
            <v>35</v>
          </cell>
          <cell r="C702" t="str">
            <v>Другие расходы, относимые на себестоимость</v>
          </cell>
          <cell r="D702">
            <v>0</v>
          </cell>
          <cell r="E702">
            <v>0</v>
          </cell>
          <cell r="F702">
            <v>0</v>
          </cell>
          <cell r="I702">
            <v>1027.0999999999999</v>
          </cell>
          <cell r="J702">
            <v>406.8</v>
          </cell>
          <cell r="K702">
            <v>50</v>
          </cell>
          <cell r="L702">
            <v>0</v>
          </cell>
          <cell r="M702">
            <v>570.29999999999995</v>
          </cell>
          <cell r="N702">
            <v>1027.0999999999999</v>
          </cell>
          <cell r="O702">
            <v>406.8</v>
          </cell>
          <cell r="P702">
            <v>50</v>
          </cell>
          <cell r="R702">
            <v>570.29999999999995</v>
          </cell>
          <cell r="AD702">
            <v>0</v>
          </cell>
          <cell r="AE702">
            <v>2610.8000000000002</v>
          </cell>
          <cell r="AF702">
            <v>2175.6</v>
          </cell>
          <cell r="AG702">
            <v>2309.9</v>
          </cell>
          <cell r="AI702">
            <v>2077</v>
          </cell>
          <cell r="AJ702">
            <v>1049.900000000001</v>
          </cell>
          <cell r="AK702">
            <v>4281</v>
          </cell>
          <cell r="AL702">
            <v>3795.8</v>
          </cell>
          <cell r="AM702">
            <v>3930.1000000000008</v>
          </cell>
          <cell r="AN702">
            <v>1049.900000000001</v>
          </cell>
        </row>
        <row r="703">
          <cell r="B703">
            <v>36</v>
          </cell>
          <cell r="C703" t="str">
            <v>Программа реализ.экологич.политики, внедрение экологического менеджмента ,расчетный комплекс РЗА</v>
          </cell>
          <cell r="D703">
            <v>13083.50488</v>
          </cell>
          <cell r="E703">
            <v>729.27539999999988</v>
          </cell>
          <cell r="F703">
            <v>3628.3418799999999</v>
          </cell>
          <cell r="H703">
            <v>94.399999999999991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AD703">
            <v>0</v>
          </cell>
          <cell r="AJ703">
            <v>4452.0172799999991</v>
          </cell>
          <cell r="AK703">
            <v>729.27539999999988</v>
          </cell>
          <cell r="AL703">
            <v>4357.6172799999995</v>
          </cell>
          <cell r="AM703">
            <v>4357.6172799999995</v>
          </cell>
          <cell r="AN703">
            <v>4452.0172799999991</v>
          </cell>
        </row>
        <row r="704">
          <cell r="C704" t="str">
            <v xml:space="preserve">прочие </v>
          </cell>
          <cell r="H704">
            <v>1377.886</v>
          </cell>
          <cell r="N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1377.886</v>
          </cell>
        </row>
        <row r="705">
          <cell r="C705" t="str">
            <v>расш. 7.6.</v>
          </cell>
          <cell r="D705">
            <v>5889.7961859999987</v>
          </cell>
          <cell r="E705">
            <v>2675.4057399999997</v>
          </cell>
          <cell r="F705">
            <v>3214.3904459999999</v>
          </cell>
          <cell r="G705">
            <v>0</v>
          </cell>
          <cell r="H705">
            <v>0</v>
          </cell>
          <cell r="I705">
            <v>14792.9</v>
          </cell>
          <cell r="J705">
            <v>2877.7</v>
          </cell>
          <cell r="K705">
            <v>5100.2000000000007</v>
          </cell>
          <cell r="L705">
            <v>3407.4999999999995</v>
          </cell>
          <cell r="M705">
            <v>3407.4999999999995</v>
          </cell>
          <cell r="N705">
            <v>14792.9</v>
          </cell>
          <cell r="O705">
            <v>2877.7</v>
          </cell>
          <cell r="P705">
            <v>5100.2000000000007</v>
          </cell>
          <cell r="Q705">
            <v>3407.4999999999995</v>
          </cell>
          <cell r="R705">
            <v>3407.4999999999995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310.2</v>
          </cell>
          <cell r="AJ705">
            <v>-8592.9038140000011</v>
          </cell>
          <cell r="AK705">
            <v>107.9057399999996</v>
          </cell>
          <cell r="AL705">
            <v>-1777.9038140000007</v>
          </cell>
          <cell r="AM705">
            <v>-5185.4038140000011</v>
          </cell>
          <cell r="AN705">
            <v>-8592.9038140000011</v>
          </cell>
        </row>
        <row r="706">
          <cell r="C706" t="str">
            <v>Движимое имущество</v>
          </cell>
          <cell r="D706">
            <v>6.7826399999999989</v>
          </cell>
          <cell r="E706">
            <v>3.3901399999999988</v>
          </cell>
          <cell r="F706">
            <v>3.3924999999999996</v>
          </cell>
          <cell r="I706">
            <v>18</v>
          </cell>
          <cell r="J706">
            <v>3.4</v>
          </cell>
          <cell r="K706">
            <v>3.4</v>
          </cell>
          <cell r="L706">
            <v>5.6</v>
          </cell>
          <cell r="M706">
            <v>5.6</v>
          </cell>
          <cell r="N706">
            <v>18</v>
          </cell>
          <cell r="O706">
            <v>3.4</v>
          </cell>
          <cell r="P706">
            <v>3.4</v>
          </cell>
          <cell r="Q706">
            <v>5.6</v>
          </cell>
          <cell r="R706">
            <v>5.6</v>
          </cell>
          <cell r="AD706">
            <v>0</v>
          </cell>
          <cell r="AJ706">
            <v>-11.217360000000001</v>
          </cell>
          <cell r="AK706">
            <v>-9.8600000000010901E-3</v>
          </cell>
          <cell r="AL706">
            <v>-1.7360000000001374E-2</v>
          </cell>
          <cell r="AM706">
            <v>-5.6173600000000015</v>
          </cell>
          <cell r="AN706">
            <v>-11.217360000000001</v>
          </cell>
        </row>
        <row r="707">
          <cell r="C707" t="str">
            <v>Недвижимое имущество</v>
          </cell>
          <cell r="D707">
            <v>1279.3264999999999</v>
          </cell>
          <cell r="E707">
            <v>619.60148000000004</v>
          </cell>
          <cell r="F707">
            <v>659.72501999999986</v>
          </cell>
          <cell r="I707">
            <v>3271.1000000000004</v>
          </cell>
          <cell r="J707">
            <v>606.29999999999995</v>
          </cell>
          <cell r="K707">
            <v>613.20000000000005</v>
          </cell>
          <cell r="L707">
            <v>1022.8</v>
          </cell>
          <cell r="M707">
            <v>1028.8</v>
          </cell>
          <cell r="N707">
            <v>3271.1000000000004</v>
          </cell>
          <cell r="O707">
            <v>606.29999999999995</v>
          </cell>
          <cell r="P707">
            <v>613.20000000000005</v>
          </cell>
          <cell r="Q707">
            <v>1022.8</v>
          </cell>
          <cell r="R707">
            <v>1028.8</v>
          </cell>
          <cell r="AD707">
            <v>0</v>
          </cell>
          <cell r="AJ707">
            <v>-1991.7735</v>
          </cell>
          <cell r="AK707">
            <v>13.301480000000083</v>
          </cell>
          <cell r="AL707">
            <v>59.826499999999896</v>
          </cell>
          <cell r="AM707">
            <v>-962.97350000000006</v>
          </cell>
          <cell r="AN707">
            <v>-1991.7735</v>
          </cell>
        </row>
        <row r="708">
          <cell r="C708" t="str">
            <v>Аренда земли</v>
          </cell>
          <cell r="D708">
            <v>4592.6484999999993</v>
          </cell>
          <cell r="E708">
            <v>2046.9247599999997</v>
          </cell>
          <cell r="F708">
            <v>2545.7237399999999</v>
          </cell>
          <cell r="I708">
            <v>11482.3</v>
          </cell>
          <cell r="J708">
            <v>2262.8000000000002</v>
          </cell>
          <cell r="K708">
            <v>4478.5</v>
          </cell>
          <cell r="L708">
            <v>2373.5</v>
          </cell>
          <cell r="M708">
            <v>2367.5</v>
          </cell>
          <cell r="N708">
            <v>11482.3</v>
          </cell>
          <cell r="O708">
            <v>2262.8000000000002</v>
          </cell>
          <cell r="P708">
            <v>4478.5</v>
          </cell>
          <cell r="Q708">
            <v>2373.5</v>
          </cell>
          <cell r="R708">
            <v>2367.5</v>
          </cell>
          <cell r="AD708">
            <v>0</v>
          </cell>
          <cell r="AI708">
            <v>310.2</v>
          </cell>
          <cell r="AJ708">
            <v>-6579.451500000001</v>
          </cell>
          <cell r="AK708">
            <v>94.324759999999515</v>
          </cell>
          <cell r="AL708">
            <v>-1838.4515000000006</v>
          </cell>
          <cell r="AM708">
            <v>-4211.951500000001</v>
          </cell>
          <cell r="AN708">
            <v>-6579.451500000001</v>
          </cell>
        </row>
        <row r="709">
          <cell r="C709" t="str">
            <v xml:space="preserve">ФСК, НЭС </v>
          </cell>
          <cell r="D709">
            <v>11.038546</v>
          </cell>
          <cell r="E709">
            <v>5.4893599999999996</v>
          </cell>
          <cell r="F709">
            <v>5.5491859999999997</v>
          </cell>
          <cell r="I709">
            <v>21.5</v>
          </cell>
          <cell r="J709">
            <v>5.2</v>
          </cell>
          <cell r="K709">
            <v>5.0999999999999996</v>
          </cell>
          <cell r="L709">
            <v>5.6</v>
          </cell>
          <cell r="M709">
            <v>5.6</v>
          </cell>
          <cell r="N709">
            <v>21.5</v>
          </cell>
          <cell r="O709">
            <v>5.2</v>
          </cell>
          <cell r="P709">
            <v>5.0999999999999996</v>
          </cell>
          <cell r="Q709">
            <v>5.6</v>
          </cell>
          <cell r="R709">
            <v>5.6</v>
          </cell>
          <cell r="AD709">
            <v>0</v>
          </cell>
          <cell r="AJ709">
            <v>-10.461454</v>
          </cell>
          <cell r="AK709">
            <v>0.2893599999999994</v>
          </cell>
          <cell r="AL709">
            <v>0.73854599999999948</v>
          </cell>
          <cell r="AM709">
            <v>-4.8614540000000002</v>
          </cell>
          <cell r="AN709">
            <v>-10.461454</v>
          </cell>
        </row>
      </sheetData>
      <sheetData sheetId="19" refreshError="1">
        <row r="1">
          <cell r="B1" t="str">
            <v>f02</v>
          </cell>
          <cell r="C1" t="str">
            <v>f03</v>
          </cell>
          <cell r="D1" t="str">
            <v>f04</v>
          </cell>
          <cell r="E1" t="str">
            <v>f05</v>
          </cell>
          <cell r="F1" t="str">
            <v>f06</v>
          </cell>
          <cell r="G1" t="str">
            <v>f07</v>
          </cell>
          <cell r="H1" t="str">
            <v>f08</v>
          </cell>
          <cell r="I1" t="str">
            <v>f09</v>
          </cell>
          <cell r="J1" t="str">
            <v>f10</v>
          </cell>
          <cell r="K1" t="str">
            <v>f11</v>
          </cell>
          <cell r="L1" t="str">
            <v>f12</v>
          </cell>
          <cell r="M1" t="str">
            <v>f13</v>
          </cell>
          <cell r="S1" t="str">
            <v>f19</v>
          </cell>
          <cell r="T1" t="str">
            <v>f20</v>
          </cell>
          <cell r="U1" t="str">
            <v>f21</v>
          </cell>
          <cell r="V1" t="str">
            <v>f22</v>
          </cell>
          <cell r="W1" t="str">
            <v>f23</v>
          </cell>
          <cell r="X1" t="str">
            <v>f24</v>
          </cell>
          <cell r="Y1" t="str">
            <v>f25</v>
          </cell>
          <cell r="Z1" t="str">
            <v>f26</v>
          </cell>
          <cell r="AA1" t="str">
            <v>f27</v>
          </cell>
          <cell r="AB1" t="str">
            <v>f28</v>
          </cell>
        </row>
        <row r="2">
          <cell r="B2" t="str">
            <v>a</v>
          </cell>
          <cell r="C2" t="str">
            <v>a</v>
          </cell>
          <cell r="D2">
            <v>1</v>
          </cell>
          <cell r="E2">
            <v>1</v>
          </cell>
          <cell r="F2">
            <v>1</v>
          </cell>
          <cell r="G2">
            <v>1</v>
          </cell>
          <cell r="H2">
            <v>1</v>
          </cell>
          <cell r="I2">
            <v>1</v>
          </cell>
          <cell r="J2">
            <v>1</v>
          </cell>
          <cell r="K2">
            <v>1</v>
          </cell>
          <cell r="L2">
            <v>1</v>
          </cell>
          <cell r="M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1</v>
          </cell>
          <cell r="AB2">
            <v>1</v>
          </cell>
        </row>
        <row r="3">
          <cell r="B3" t="str">
            <v>a</v>
          </cell>
          <cell r="C3" t="str">
            <v>a</v>
          </cell>
          <cell r="D3">
            <v>1</v>
          </cell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S3">
            <v>1</v>
          </cell>
          <cell r="T3">
            <v>1</v>
          </cell>
          <cell r="U3">
            <v>1</v>
          </cell>
          <cell r="V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  <cell r="AA3">
            <v>1</v>
          </cell>
          <cell r="AB3">
            <v>1</v>
          </cell>
        </row>
        <row r="4">
          <cell r="B4" t="str">
            <v>a</v>
          </cell>
          <cell r="C4" t="str">
            <v>a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S4">
            <v>1</v>
          </cell>
          <cell r="T4">
            <v>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>
            <v>1</v>
          </cell>
          <cell r="Z4">
            <v>1</v>
          </cell>
          <cell r="AA4">
            <v>1</v>
          </cell>
          <cell r="AB4">
            <v>1</v>
          </cell>
        </row>
        <row r="5">
          <cell r="A5" t="str">
            <v xml:space="preserve"> </v>
          </cell>
          <cell r="B5" t="str">
            <v xml:space="preserve">                                                                                                                                                 15. План мероприятий по достижению КПЭ(План)</v>
          </cell>
          <cell r="S5" t="str">
            <v>15. План мероприятий по достижению КПЭ(Выполнение)</v>
          </cell>
          <cell r="AA5" t="str">
            <v>15. План мероприятий по достижению КПЭ
(Область построения отчета)</v>
          </cell>
        </row>
        <row r="6">
          <cell r="A6" t="str">
            <v xml:space="preserve"> </v>
          </cell>
          <cell r="M6" t="str">
            <v>тыс.руб</v>
          </cell>
          <cell r="R6" t="str">
            <v>Рабочая область для вычислений</v>
          </cell>
        </row>
        <row r="7">
          <cell r="A7" t="str">
            <v xml:space="preserve"> </v>
          </cell>
          <cell r="B7" t="str">
            <v>№ п/п</v>
          </cell>
          <cell r="C7" t="str">
            <v>Направления и мероприятия</v>
          </cell>
          <cell r="D7" t="str">
            <v>Единицы измерения</v>
          </cell>
          <cell r="G7" t="str">
            <v xml:space="preserve"> 2009г. План</v>
          </cell>
          <cell r="H7" t="str">
            <v>В том числе по кварталам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S9">
            <v>10</v>
          </cell>
          <cell r="T9">
            <v>11</v>
          </cell>
          <cell r="U9">
            <v>12</v>
          </cell>
          <cell r="V9">
            <v>13</v>
          </cell>
          <cell r="W9">
            <v>14</v>
          </cell>
          <cell r="X9">
            <v>15</v>
          </cell>
          <cell r="Y9">
            <v>16</v>
          </cell>
          <cell r="AA9">
            <v>17</v>
          </cell>
          <cell r="AB9">
            <v>18</v>
          </cell>
          <cell r="AC9">
            <v>19</v>
          </cell>
          <cell r="AD9">
            <v>20</v>
          </cell>
          <cell r="AE9">
            <v>21</v>
          </cell>
          <cell r="AF9">
            <v>22</v>
          </cell>
        </row>
        <row r="10">
          <cell r="B10" t="str">
            <v>2.</v>
          </cell>
          <cell r="C10" t="str">
            <v>Снижение себестоимости:</v>
          </cell>
          <cell r="D10" t="str">
            <v>тыс.руб</v>
          </cell>
          <cell r="G10">
            <v>51013</v>
          </cell>
          <cell r="H10">
            <v>11244.4</v>
          </cell>
          <cell r="I10">
            <v>14712.199999999999</v>
          </cell>
          <cell r="J10">
            <v>25956.6</v>
          </cell>
          <cell r="K10">
            <v>12759.4</v>
          </cell>
          <cell r="L10">
            <v>38716</v>
          </cell>
          <cell r="M10">
            <v>12297</v>
          </cell>
          <cell r="S10">
            <v>48961.4</v>
          </cell>
          <cell r="T10">
            <v>11244.4</v>
          </cell>
          <cell r="U10">
            <v>14712.199999999999</v>
          </cell>
          <cell r="V10">
            <v>25956.6</v>
          </cell>
          <cell r="W10">
            <v>10977.900000000001</v>
          </cell>
          <cell r="X10">
            <v>36934.5</v>
          </cell>
          <cell r="Y10">
            <v>12026.9</v>
          </cell>
          <cell r="AA10">
            <v>12297</v>
          </cell>
          <cell r="AB10">
            <v>51013</v>
          </cell>
          <cell r="AC10">
            <v>12026.9</v>
          </cell>
          <cell r="AD10">
            <v>48961.4</v>
          </cell>
          <cell r="AE10">
            <v>-2051.5999999999985</v>
          </cell>
          <cell r="AF10">
            <v>-4.0217199537372801E-2</v>
          </cell>
        </row>
        <row r="11">
          <cell r="B11" t="str">
            <v>2.1</v>
          </cell>
          <cell r="C11" t="str">
            <v xml:space="preserve"> Cырье и материалы</v>
          </cell>
          <cell r="D11" t="str">
            <v>тыс.руб</v>
          </cell>
          <cell r="G11">
            <v>15235.099999999999</v>
          </cell>
          <cell r="H11">
            <v>2409</v>
          </cell>
          <cell r="I11">
            <v>5589</v>
          </cell>
          <cell r="J11">
            <v>7998</v>
          </cell>
          <cell r="K11">
            <v>5053.8</v>
          </cell>
          <cell r="L11">
            <v>13051.8</v>
          </cell>
          <cell r="M11">
            <v>2183.3000000000002</v>
          </cell>
          <cell r="S11">
            <v>7998</v>
          </cell>
          <cell r="T11">
            <v>2409</v>
          </cell>
          <cell r="U11">
            <v>5589</v>
          </cell>
          <cell r="V11">
            <v>7998</v>
          </cell>
          <cell r="W11">
            <v>0</v>
          </cell>
          <cell r="X11">
            <v>7998</v>
          </cell>
          <cell r="Y11">
            <v>0</v>
          </cell>
          <cell r="AA11">
            <v>2183.3000000000002</v>
          </cell>
          <cell r="AB11">
            <v>15235.099999999999</v>
          </cell>
          <cell r="AC11">
            <v>0</v>
          </cell>
          <cell r="AD11">
            <v>7998</v>
          </cell>
          <cell r="AE11">
            <v>-7237.0999999999985</v>
          </cell>
          <cell r="AF11">
            <v>-0.47502806020308364</v>
          </cell>
        </row>
        <row r="12">
          <cell r="B12" t="str">
            <v>2.1.1</v>
          </cell>
          <cell r="C12" t="str">
            <v>Снижение стоимости закупок сырья и материалов на производственные цели за счет проведения регламентированных процедур</v>
          </cell>
          <cell r="D12" t="str">
            <v>тыс.руб</v>
          </cell>
          <cell r="G12">
            <v>9715.5</v>
          </cell>
          <cell r="H12">
            <v>966.5</v>
          </cell>
          <cell r="I12">
            <v>4373</v>
          </cell>
          <cell r="J12">
            <v>5339.5</v>
          </cell>
          <cell r="K12">
            <v>3500</v>
          </cell>
          <cell r="L12">
            <v>8839.5</v>
          </cell>
          <cell r="M12">
            <v>876</v>
          </cell>
          <cell r="S12">
            <v>5339.5</v>
          </cell>
          <cell r="T12">
            <v>966.5</v>
          </cell>
          <cell r="U12">
            <v>4373</v>
          </cell>
          <cell r="V12">
            <v>5339.5</v>
          </cell>
          <cell r="X12">
            <v>5339.5</v>
          </cell>
          <cell r="AA12">
            <v>876</v>
          </cell>
          <cell r="AB12">
            <v>9715.5</v>
          </cell>
          <cell r="AD12">
            <v>5339.5</v>
          </cell>
          <cell r="AE12">
            <v>-4376</v>
          </cell>
          <cell r="AF12">
            <v>-0.45041428644948794</v>
          </cell>
        </row>
        <row r="13">
          <cell r="B13" t="str">
            <v>2.1.2</v>
          </cell>
          <cell r="C13" t="str">
            <v>Экономия сырья и материалов</v>
          </cell>
          <cell r="D13" t="str">
            <v>тыс.руб</v>
          </cell>
          <cell r="G13">
            <v>0</v>
          </cell>
          <cell r="J13">
            <v>0</v>
          </cell>
          <cell r="L13">
            <v>0</v>
          </cell>
          <cell r="S13">
            <v>0</v>
          </cell>
          <cell r="V13">
            <v>0</v>
          </cell>
          <cell r="X13">
            <v>0</v>
          </cell>
          <cell r="AB13">
            <v>0</v>
          </cell>
          <cell r="AD13">
            <v>0</v>
          </cell>
          <cell r="AE13">
            <v>0</v>
          </cell>
          <cell r="AF13" t="str">
            <v/>
          </cell>
        </row>
        <row r="14">
          <cell r="B14" t="str">
            <v>2.1.3</v>
          </cell>
          <cell r="C14" t="str">
            <v>за счет снижения цены на ГСМ</v>
          </cell>
          <cell r="D14" t="str">
            <v>тыс.руб</v>
          </cell>
          <cell r="G14">
            <v>4816.8</v>
          </cell>
          <cell r="H14">
            <v>1442.5</v>
          </cell>
          <cell r="I14">
            <v>1216</v>
          </cell>
          <cell r="J14">
            <v>2658.5</v>
          </cell>
          <cell r="K14">
            <v>971.8</v>
          </cell>
          <cell r="L14">
            <v>3630.3</v>
          </cell>
          <cell r="M14">
            <v>1186.5</v>
          </cell>
          <cell r="S14">
            <v>2658.5</v>
          </cell>
          <cell r="T14">
            <v>1442.5</v>
          </cell>
          <cell r="U14">
            <v>1216</v>
          </cell>
          <cell r="V14">
            <v>2658.5</v>
          </cell>
          <cell r="X14">
            <v>2658.5</v>
          </cell>
          <cell r="AA14">
            <v>1186.5</v>
          </cell>
          <cell r="AB14">
            <v>4816.8</v>
          </cell>
          <cell r="AD14">
            <v>2658.5</v>
          </cell>
          <cell r="AE14">
            <v>-2158.3000000000002</v>
          </cell>
          <cell r="AF14">
            <v>-0.44807756186679953</v>
          </cell>
        </row>
        <row r="15">
          <cell r="B15" t="str">
            <v>2.1.4</v>
          </cell>
          <cell r="C15" t="str">
            <v xml:space="preserve">за счет материалов повторного использования </v>
          </cell>
          <cell r="D15" t="str">
            <v>тыс.руб</v>
          </cell>
          <cell r="G15">
            <v>702.8</v>
          </cell>
          <cell r="J15">
            <v>0</v>
          </cell>
          <cell r="K15">
            <v>582</v>
          </cell>
          <cell r="L15">
            <v>582</v>
          </cell>
          <cell r="M15">
            <v>120.8</v>
          </cell>
          <cell r="S15">
            <v>0</v>
          </cell>
          <cell r="V15">
            <v>0</v>
          </cell>
          <cell r="X15">
            <v>0</v>
          </cell>
          <cell r="AA15">
            <v>120.8</v>
          </cell>
          <cell r="AB15">
            <v>702.8</v>
          </cell>
          <cell r="AD15">
            <v>0</v>
          </cell>
          <cell r="AE15">
            <v>-702.8</v>
          </cell>
          <cell r="AF15">
            <v>-1</v>
          </cell>
        </row>
        <row r="16">
          <cell r="B16" t="str">
            <v>2.2.</v>
          </cell>
          <cell r="C16" t="str">
            <v>Оптимизация производственной программы за счет:</v>
          </cell>
          <cell r="D16" t="str">
            <v>тыс.руб</v>
          </cell>
          <cell r="G16">
            <v>9989.2999999999993</v>
          </cell>
          <cell r="H16">
            <v>5491</v>
          </cell>
          <cell r="I16">
            <v>4498.3</v>
          </cell>
          <cell r="J16">
            <v>9989.2999999999993</v>
          </cell>
          <cell r="K16">
            <v>0</v>
          </cell>
          <cell r="L16">
            <v>9989.2999999999993</v>
          </cell>
          <cell r="M16">
            <v>0</v>
          </cell>
          <cell r="S16">
            <v>16405.400000000001</v>
          </cell>
          <cell r="T16">
            <v>5491</v>
          </cell>
          <cell r="U16">
            <v>4498.3</v>
          </cell>
          <cell r="V16">
            <v>9989.2999999999993</v>
          </cell>
          <cell r="W16">
            <v>2665.1</v>
          </cell>
          <cell r="X16">
            <v>12654.4</v>
          </cell>
          <cell r="Y16">
            <v>3751</v>
          </cell>
          <cell r="AA16">
            <v>0</v>
          </cell>
          <cell r="AB16">
            <v>9989.2999999999993</v>
          </cell>
          <cell r="AC16">
            <v>3751</v>
          </cell>
          <cell r="AD16">
            <v>16405.400000000001</v>
          </cell>
          <cell r="AE16">
            <v>6416.1000000000022</v>
          </cell>
          <cell r="AF16">
            <v>0.64229725806613103</v>
          </cell>
        </row>
        <row r="17">
          <cell r="B17" t="str">
            <v>2.2.1</v>
          </cell>
          <cell r="C17" t="str">
            <v>мероприятие 0</v>
          </cell>
          <cell r="D17" t="str">
            <v>тыс.руб</v>
          </cell>
          <cell r="G17">
            <v>9989.2999999999993</v>
          </cell>
          <cell r="H17">
            <v>5491</v>
          </cell>
          <cell r="I17">
            <v>4498.3</v>
          </cell>
          <cell r="J17">
            <v>9989.2999999999993</v>
          </cell>
          <cell r="L17">
            <v>9989.2999999999993</v>
          </cell>
          <cell r="S17">
            <v>16405.400000000001</v>
          </cell>
          <cell r="T17">
            <v>5491</v>
          </cell>
          <cell r="U17">
            <v>4498.3</v>
          </cell>
          <cell r="V17">
            <v>9989.2999999999993</v>
          </cell>
          <cell r="W17">
            <v>2665.1</v>
          </cell>
          <cell r="X17">
            <v>12654.4</v>
          </cell>
          <cell r="Y17">
            <v>3751</v>
          </cell>
          <cell r="AB17">
            <v>9989.2999999999993</v>
          </cell>
          <cell r="AC17">
            <v>3751</v>
          </cell>
          <cell r="AD17">
            <v>16405.400000000001</v>
          </cell>
          <cell r="AE17">
            <v>6416.1000000000022</v>
          </cell>
          <cell r="AF17">
            <v>0.64229725806613103</v>
          </cell>
        </row>
        <row r="18">
          <cell r="B18" t="str">
            <v>2.2.2</v>
          </cell>
          <cell r="C18" t="str">
            <v>мероприятие 1</v>
          </cell>
          <cell r="D18" t="str">
            <v>тыс.руб</v>
          </cell>
          <cell r="G18">
            <v>0</v>
          </cell>
          <cell r="J18">
            <v>0</v>
          </cell>
          <cell r="L18">
            <v>0</v>
          </cell>
          <cell r="S18">
            <v>0</v>
          </cell>
          <cell r="V18">
            <v>0</v>
          </cell>
          <cell r="X18">
            <v>0</v>
          </cell>
          <cell r="AB18">
            <v>0</v>
          </cell>
          <cell r="AD18">
            <v>0</v>
          </cell>
          <cell r="AE18">
            <v>0</v>
          </cell>
          <cell r="AF18" t="str">
            <v/>
          </cell>
        </row>
        <row r="19">
          <cell r="B19" t="str">
            <v>2.2.3</v>
          </cell>
          <cell r="C19" t="str">
            <v>мероприятие 2</v>
          </cell>
          <cell r="D19" t="str">
            <v>тыс.руб</v>
          </cell>
          <cell r="G19">
            <v>0</v>
          </cell>
          <cell r="J19">
            <v>0</v>
          </cell>
          <cell r="L19">
            <v>0</v>
          </cell>
          <cell r="S19">
            <v>0</v>
          </cell>
          <cell r="V19">
            <v>0</v>
          </cell>
          <cell r="X19">
            <v>0</v>
          </cell>
          <cell r="AB19">
            <v>0</v>
          </cell>
          <cell r="AD19">
            <v>0</v>
          </cell>
          <cell r="AE19">
            <v>0</v>
          </cell>
          <cell r="AF19" t="str">
            <v/>
          </cell>
        </row>
        <row r="20">
          <cell r="B20" t="str">
            <v>2.2.4</v>
          </cell>
          <cell r="C20" t="str">
            <v>мероприятие 3</v>
          </cell>
          <cell r="D20" t="str">
            <v>тыс.руб</v>
          </cell>
          <cell r="G20">
            <v>0</v>
          </cell>
          <cell r="J20">
            <v>0</v>
          </cell>
          <cell r="L20">
            <v>0</v>
          </cell>
          <cell r="S20">
            <v>0</v>
          </cell>
          <cell r="V20">
            <v>0</v>
          </cell>
          <cell r="X20">
            <v>0</v>
          </cell>
          <cell r="AB20">
            <v>0</v>
          </cell>
          <cell r="AD20">
            <v>0</v>
          </cell>
          <cell r="AE20">
            <v>0</v>
          </cell>
          <cell r="AF20" t="str">
            <v/>
          </cell>
        </row>
        <row r="21">
          <cell r="B21" t="str">
            <v>2.3</v>
          </cell>
          <cell r="C21" t="str">
            <v xml:space="preserve">Энергия </v>
          </cell>
          <cell r="D21" t="str">
            <v>тыс.руб</v>
          </cell>
          <cell r="G21">
            <v>13577</v>
          </cell>
          <cell r="H21">
            <v>3344.4</v>
          </cell>
          <cell r="I21">
            <v>4624.8999999999996</v>
          </cell>
          <cell r="J21">
            <v>7969.2999999999993</v>
          </cell>
          <cell r="K21">
            <v>2189.5</v>
          </cell>
          <cell r="L21">
            <v>10158.799999999999</v>
          </cell>
          <cell r="M21">
            <v>3418.2</v>
          </cell>
          <cell r="S21">
            <v>24558</v>
          </cell>
          <cell r="T21">
            <v>3344.4</v>
          </cell>
          <cell r="U21">
            <v>4624.8999999999996</v>
          </cell>
          <cell r="V21">
            <v>7969.2999999999993</v>
          </cell>
          <cell r="W21">
            <v>8312.8000000000011</v>
          </cell>
          <cell r="X21">
            <v>16282.1</v>
          </cell>
          <cell r="Y21">
            <v>8275.9</v>
          </cell>
          <cell r="AA21">
            <v>3418.2</v>
          </cell>
          <cell r="AB21">
            <v>13577</v>
          </cell>
          <cell r="AC21">
            <v>8275.9</v>
          </cell>
          <cell r="AD21">
            <v>24558</v>
          </cell>
          <cell r="AE21">
            <v>10981</v>
          </cell>
          <cell r="AF21">
            <v>0.80879428445164614</v>
          </cell>
        </row>
        <row r="22">
          <cell r="B22" t="str">
            <v>2.3.1</v>
          </cell>
          <cell r="C22" t="str">
            <v>Снижение потерь электрической и тепловой энергии (в т.ч. коммерческих)</v>
          </cell>
          <cell r="D22" t="str">
            <v>тыс.руб</v>
          </cell>
          <cell r="G22">
            <v>12212</v>
          </cell>
          <cell r="H22">
            <v>2439.9</v>
          </cell>
          <cell r="I22">
            <v>4468.0999999999995</v>
          </cell>
          <cell r="J22">
            <v>6908</v>
          </cell>
          <cell r="K22">
            <v>1971</v>
          </cell>
          <cell r="L22">
            <v>8879</v>
          </cell>
          <cell r="M22">
            <v>3333</v>
          </cell>
          <cell r="S22">
            <v>23462.6</v>
          </cell>
          <cell r="T22">
            <v>2439.9</v>
          </cell>
          <cell r="U22">
            <v>4468.0999999999995</v>
          </cell>
          <cell r="V22">
            <v>6908</v>
          </cell>
          <cell r="W22">
            <v>8278.7000000000007</v>
          </cell>
          <cell r="X22">
            <v>15186.7</v>
          </cell>
          <cell r="Y22">
            <v>8275.9</v>
          </cell>
          <cell r="AA22">
            <v>3333</v>
          </cell>
          <cell r="AB22">
            <v>12212</v>
          </cell>
          <cell r="AC22">
            <v>8275.9</v>
          </cell>
          <cell r="AD22">
            <v>23462.6</v>
          </cell>
          <cell r="AE22">
            <v>11250.599999999999</v>
          </cell>
        </row>
        <row r="23">
          <cell r="B23" t="str">
            <v>2.3.1.1</v>
          </cell>
          <cell r="C23" t="str">
            <v>за счет внедрения орг.техн. мероприятий, засчет снижения коммерческих и технических потерь</v>
          </cell>
          <cell r="D23" t="str">
            <v>тыс.руб</v>
          </cell>
          <cell r="G23">
            <v>5496.6</v>
          </cell>
          <cell r="H23">
            <v>14.5</v>
          </cell>
          <cell r="I23">
            <v>178.1</v>
          </cell>
          <cell r="J23">
            <v>192.6</v>
          </cell>
          <cell r="K23">
            <v>1971</v>
          </cell>
          <cell r="L23">
            <v>2163.6</v>
          </cell>
          <cell r="M23">
            <v>3333</v>
          </cell>
          <cell r="S23">
            <v>932.6</v>
          </cell>
          <cell r="T23">
            <v>14.5</v>
          </cell>
          <cell r="U23">
            <v>178.1</v>
          </cell>
          <cell r="V23">
            <v>192.6</v>
          </cell>
          <cell r="W23">
            <v>352.5</v>
          </cell>
          <cell r="X23">
            <v>545.1</v>
          </cell>
          <cell r="Y23">
            <v>387.5</v>
          </cell>
          <cell r="AA23">
            <v>3333</v>
          </cell>
          <cell r="AB23">
            <v>5496.6</v>
          </cell>
          <cell r="AC23">
            <v>387.5</v>
          </cell>
          <cell r="AD23">
            <v>932.6</v>
          </cell>
          <cell r="AE23">
            <v>-4564</v>
          </cell>
        </row>
        <row r="24">
          <cell r="B24" t="str">
            <v>2.3.1.2</v>
          </cell>
          <cell r="C24" t="str">
            <v>за счет откл. Недогруж.трансформаторов</v>
          </cell>
          <cell r="D24" t="str">
            <v>тыс.руб</v>
          </cell>
          <cell r="G24">
            <v>3244.6</v>
          </cell>
          <cell r="H24">
            <v>1696.8</v>
          </cell>
          <cell r="I24">
            <v>1547.8</v>
          </cell>
          <cell r="J24">
            <v>3244.6</v>
          </cell>
          <cell r="L24">
            <v>3244.6</v>
          </cell>
          <cell r="S24">
            <v>9808.9</v>
          </cell>
          <cell r="T24">
            <v>1696.8</v>
          </cell>
          <cell r="U24">
            <v>1547.8</v>
          </cell>
          <cell r="V24">
            <v>3244.6</v>
          </cell>
          <cell r="W24">
            <v>3538.7</v>
          </cell>
          <cell r="X24">
            <v>6783.2999999999993</v>
          </cell>
          <cell r="Y24">
            <v>3025.6</v>
          </cell>
          <cell r="AB24">
            <v>3244.6</v>
          </cell>
          <cell r="AC24">
            <v>3025.6</v>
          </cell>
          <cell r="AD24">
            <v>9808.9</v>
          </cell>
          <cell r="AE24">
            <v>6564.2999999999993</v>
          </cell>
        </row>
        <row r="25">
          <cell r="B25" t="str">
            <v>2.3.1.3</v>
          </cell>
          <cell r="C25" t="str">
            <v>выравнивание нагрузок фаз в распредсетях, снижение нагрузочных потерь в сетях</v>
          </cell>
          <cell r="D25" t="str">
            <v>тыс.руб</v>
          </cell>
          <cell r="G25">
            <v>3470.7999999999997</v>
          </cell>
          <cell r="H25">
            <v>728.6</v>
          </cell>
          <cell r="I25">
            <v>2742.2</v>
          </cell>
          <cell r="J25">
            <v>3470.7999999999997</v>
          </cell>
          <cell r="L25">
            <v>3470.7999999999997</v>
          </cell>
          <cell r="S25">
            <v>12721.099999999999</v>
          </cell>
          <cell r="T25">
            <v>728.6</v>
          </cell>
          <cell r="U25">
            <v>2742.2</v>
          </cell>
          <cell r="V25">
            <v>3470.7999999999997</v>
          </cell>
          <cell r="W25">
            <v>4387.5</v>
          </cell>
          <cell r="X25">
            <v>7858.2999999999993</v>
          </cell>
          <cell r="Y25">
            <v>4862.8</v>
          </cell>
          <cell r="AB25">
            <v>3470.7999999999997</v>
          </cell>
          <cell r="AC25">
            <v>4862.8</v>
          </cell>
          <cell r="AD25">
            <v>12721.099999999999</v>
          </cell>
          <cell r="AE25">
            <v>9250.2999999999993</v>
          </cell>
        </row>
        <row r="26">
          <cell r="B26" t="str">
            <v>2.3.2</v>
          </cell>
          <cell r="C26" t="str">
            <v>Сокращение расхода энергии на собственные и производственно-хозяйственные нужды за счет:</v>
          </cell>
          <cell r="D26" t="str">
            <v>тыс.руб</v>
          </cell>
          <cell r="G26">
            <v>1365</v>
          </cell>
          <cell r="H26">
            <v>904.5</v>
          </cell>
          <cell r="I26">
            <v>156.80000000000001</v>
          </cell>
          <cell r="J26">
            <v>1061.3</v>
          </cell>
          <cell r="K26">
            <v>218.5</v>
          </cell>
          <cell r="L26">
            <v>1279.8</v>
          </cell>
          <cell r="M26">
            <v>85.2</v>
          </cell>
          <cell r="S26">
            <v>1095.3999999999999</v>
          </cell>
          <cell r="T26">
            <v>904.5</v>
          </cell>
          <cell r="U26">
            <v>156.80000000000001</v>
          </cell>
          <cell r="V26">
            <v>1061.3</v>
          </cell>
          <cell r="W26">
            <v>34.1</v>
          </cell>
          <cell r="X26">
            <v>1095.3999999999999</v>
          </cell>
          <cell r="Y26">
            <v>0</v>
          </cell>
          <cell r="AA26">
            <v>85.2</v>
          </cell>
          <cell r="AB26">
            <v>1365</v>
          </cell>
          <cell r="AC26">
            <v>0</v>
          </cell>
          <cell r="AD26">
            <v>1095.3999999999999</v>
          </cell>
          <cell r="AE26">
            <v>-269.60000000000014</v>
          </cell>
          <cell r="AF26">
            <v>-0.1975091575091576</v>
          </cell>
        </row>
        <row r="27">
          <cell r="B27" t="str">
            <v>2.3.2.1</v>
          </cell>
          <cell r="C27" t="str">
            <v xml:space="preserve">сокращение эл/энергми на собственные и проивзодственно-хозяйственные нужды </v>
          </cell>
          <cell r="D27" t="str">
            <v>тыс.руб</v>
          </cell>
          <cell r="G27">
            <v>1365</v>
          </cell>
          <cell r="H27">
            <v>904.5</v>
          </cell>
          <cell r="I27">
            <v>156.80000000000001</v>
          </cell>
          <cell r="J27">
            <v>1061.3</v>
          </cell>
          <cell r="K27">
            <v>218.5</v>
          </cell>
          <cell r="L27">
            <v>1279.8</v>
          </cell>
          <cell r="M27">
            <v>85.2</v>
          </cell>
          <cell r="S27">
            <v>1095.3999999999999</v>
          </cell>
          <cell r="T27">
            <v>904.5</v>
          </cell>
          <cell r="U27">
            <v>156.80000000000001</v>
          </cell>
          <cell r="V27">
            <v>1061.3</v>
          </cell>
          <cell r="W27">
            <v>34.1</v>
          </cell>
          <cell r="X27">
            <v>1095.3999999999999</v>
          </cell>
          <cell r="Y27">
            <v>0</v>
          </cell>
          <cell r="AA27">
            <v>85.2</v>
          </cell>
          <cell r="AB27">
            <v>1365</v>
          </cell>
          <cell r="AC27">
            <v>0</v>
          </cell>
          <cell r="AD27">
            <v>1095.3999999999999</v>
          </cell>
          <cell r="AE27">
            <v>-269.60000000000014</v>
          </cell>
          <cell r="AF27">
            <v>-0.1975091575091576</v>
          </cell>
        </row>
        <row r="28">
          <cell r="B28" t="str">
            <v>2.3.2.2</v>
          </cell>
          <cell r="C28" t="str">
            <v>мероприятие 2</v>
          </cell>
          <cell r="D28" t="str">
            <v>тыс.руб</v>
          </cell>
          <cell r="G28">
            <v>0</v>
          </cell>
          <cell r="J28">
            <v>0</v>
          </cell>
          <cell r="L28">
            <v>0</v>
          </cell>
          <cell r="S28">
            <v>0</v>
          </cell>
          <cell r="V28">
            <v>0</v>
          </cell>
          <cell r="X28">
            <v>0</v>
          </cell>
          <cell r="AB28">
            <v>0</v>
          </cell>
          <cell r="AD28">
            <v>0</v>
          </cell>
          <cell r="AE28">
            <v>0</v>
          </cell>
          <cell r="AF28" t="str">
            <v/>
          </cell>
        </row>
        <row r="29">
          <cell r="B29" t="str">
            <v>2.3.2.3</v>
          </cell>
          <cell r="C29" t="str">
            <v>мероприятие 3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V29">
            <v>0</v>
          </cell>
          <cell r="X29">
            <v>0</v>
          </cell>
          <cell r="AB29">
            <v>0</v>
          </cell>
          <cell r="AD29">
            <v>0</v>
          </cell>
          <cell r="AE29">
            <v>0</v>
          </cell>
          <cell r="AF29" t="str">
            <v/>
          </cell>
        </row>
        <row r="30">
          <cell r="B30" t="str">
            <v>2.4</v>
          </cell>
          <cell r="C30" t="str">
            <v>Услуги операционные (кроме ремонтных)</v>
          </cell>
          <cell r="D30" t="str">
            <v>тыс.руб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B31" t="str">
            <v>2.4.1</v>
          </cell>
          <cell r="C31" t="str">
            <v>Сокращение затрат на приобретение услуг производственного характера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V31">
            <v>0</v>
          </cell>
          <cell r="X31">
            <v>0</v>
          </cell>
          <cell r="AB31">
            <v>0</v>
          </cell>
          <cell r="AD31">
            <v>0</v>
          </cell>
          <cell r="AE31">
            <v>0</v>
          </cell>
          <cell r="AF31" t="str">
            <v/>
          </cell>
        </row>
        <row r="32">
          <cell r="B32" t="str">
            <v>2.4.2</v>
          </cell>
          <cell r="C32" t="str">
            <v>Приобретение прочих услуг</v>
          </cell>
          <cell r="D32" t="str">
            <v>тыс.руб</v>
          </cell>
          <cell r="G32">
            <v>0</v>
          </cell>
          <cell r="J32">
            <v>0</v>
          </cell>
          <cell r="L32">
            <v>0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 t="str">
            <v/>
          </cell>
        </row>
        <row r="33">
          <cell r="B33" t="str">
            <v>2.4.3</v>
          </cell>
          <cell r="C33" t="str">
            <v>мероприятие 1</v>
          </cell>
          <cell r="D33" t="str">
            <v>тыс.руб</v>
          </cell>
          <cell r="G33">
            <v>0</v>
          </cell>
          <cell r="J33">
            <v>0</v>
          </cell>
          <cell r="L33">
            <v>0</v>
          </cell>
          <cell r="S33">
            <v>0</v>
          </cell>
          <cell r="V33">
            <v>0</v>
          </cell>
          <cell r="X33">
            <v>0</v>
          </cell>
          <cell r="AB33">
            <v>0</v>
          </cell>
          <cell r="AD33">
            <v>0</v>
          </cell>
          <cell r="AE33">
            <v>0</v>
          </cell>
          <cell r="AF33" t="str">
            <v/>
          </cell>
        </row>
        <row r="34">
          <cell r="B34" t="str">
            <v>2.4.4</v>
          </cell>
          <cell r="C34" t="str">
            <v>мероприятие 2</v>
          </cell>
          <cell r="D34" t="str">
            <v>тыс.руб</v>
          </cell>
          <cell r="G34">
            <v>0</v>
          </cell>
          <cell r="J34">
            <v>0</v>
          </cell>
          <cell r="L34">
            <v>0</v>
          </cell>
          <cell r="S34">
            <v>0</v>
          </cell>
          <cell r="V34">
            <v>0</v>
          </cell>
          <cell r="X34">
            <v>0</v>
          </cell>
          <cell r="AB34">
            <v>0</v>
          </cell>
          <cell r="AD34">
            <v>0</v>
          </cell>
          <cell r="AE34">
            <v>0</v>
          </cell>
          <cell r="AF34" t="str">
            <v/>
          </cell>
        </row>
        <row r="35">
          <cell r="B35" t="str">
            <v>2.5.</v>
          </cell>
          <cell r="C35" t="str">
            <v>Ремонты</v>
          </cell>
          <cell r="D35" t="str">
            <v>тыс.руб</v>
          </cell>
          <cell r="G35">
            <v>260.2</v>
          </cell>
          <cell r="H35">
            <v>0</v>
          </cell>
          <cell r="I35">
            <v>0</v>
          </cell>
          <cell r="J35">
            <v>0</v>
          </cell>
          <cell r="K35">
            <v>134</v>
          </cell>
          <cell r="L35">
            <v>134</v>
          </cell>
          <cell r="M35">
            <v>126.2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126.2</v>
          </cell>
          <cell r="AB35">
            <v>260.2</v>
          </cell>
          <cell r="AC35">
            <v>0</v>
          </cell>
          <cell r="AD35">
            <v>0</v>
          </cell>
          <cell r="AE35">
            <v>-260.2</v>
          </cell>
        </row>
        <row r="36">
          <cell r="B36" t="str">
            <v>2.5.1</v>
          </cell>
          <cell r="C36" t="str">
            <v>Сокращение затрат на ремонты за счёт проведения регламентированных закупок:</v>
          </cell>
          <cell r="D36" t="str">
            <v>тыс.руб</v>
          </cell>
          <cell r="G36">
            <v>260.2</v>
          </cell>
          <cell r="H36">
            <v>0</v>
          </cell>
          <cell r="I36">
            <v>0</v>
          </cell>
          <cell r="J36">
            <v>0</v>
          </cell>
          <cell r="K36">
            <v>134</v>
          </cell>
          <cell r="L36">
            <v>134</v>
          </cell>
          <cell r="M36">
            <v>126.2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126.2</v>
          </cell>
          <cell r="AB36">
            <v>260.2</v>
          </cell>
          <cell r="AC36">
            <v>0</v>
          </cell>
          <cell r="AD36">
            <v>0</v>
          </cell>
          <cell r="AE36">
            <v>-260.2</v>
          </cell>
        </row>
        <row r="37">
          <cell r="B37" t="str">
            <v>2.5.1.1</v>
          </cell>
          <cell r="C37" t="str">
            <v xml:space="preserve">    услуг ремонтных организаций</v>
          </cell>
          <cell r="D37" t="str">
            <v>тыс.руб</v>
          </cell>
          <cell r="G37">
            <v>260.2</v>
          </cell>
          <cell r="J37">
            <v>0</v>
          </cell>
          <cell r="K37">
            <v>134</v>
          </cell>
          <cell r="L37">
            <v>134</v>
          </cell>
          <cell r="M37">
            <v>126.2</v>
          </cell>
          <cell r="S37">
            <v>0</v>
          </cell>
          <cell r="V37">
            <v>0</v>
          </cell>
          <cell r="X37">
            <v>0</v>
          </cell>
          <cell r="AA37">
            <v>126.2</v>
          </cell>
          <cell r="AB37">
            <v>260.2</v>
          </cell>
          <cell r="AD37">
            <v>0</v>
          </cell>
          <cell r="AE37">
            <v>-260.2</v>
          </cell>
        </row>
        <row r="38">
          <cell r="B38" t="str">
            <v>2.5.1.2</v>
          </cell>
          <cell r="C38" t="str">
            <v xml:space="preserve">    запчастей, сырья и материалов</v>
          </cell>
          <cell r="D38" t="str">
            <v>тыс.руб</v>
          </cell>
          <cell r="G38">
            <v>0</v>
          </cell>
          <cell r="J38">
            <v>0</v>
          </cell>
          <cell r="L38">
            <v>0</v>
          </cell>
          <cell r="S38">
            <v>0</v>
          </cell>
          <cell r="V38">
            <v>0</v>
          </cell>
          <cell r="X38">
            <v>0</v>
          </cell>
          <cell r="AB38">
            <v>0</v>
          </cell>
          <cell r="AD38">
            <v>0</v>
          </cell>
          <cell r="AE38">
            <v>0</v>
          </cell>
        </row>
        <row r="39">
          <cell r="B39" t="str">
            <v>2.5.2</v>
          </cell>
          <cell r="C39" t="str">
            <v>Совершенствование технологий ремонтных работ</v>
          </cell>
          <cell r="D39" t="str">
            <v>тыс.руб</v>
          </cell>
          <cell r="G39">
            <v>0</v>
          </cell>
          <cell r="J39">
            <v>0</v>
          </cell>
          <cell r="L39">
            <v>0</v>
          </cell>
          <cell r="S39">
            <v>0</v>
          </cell>
          <cell r="V39">
            <v>0</v>
          </cell>
          <cell r="X39">
            <v>0</v>
          </cell>
          <cell r="AB39">
            <v>0</v>
          </cell>
          <cell r="AD39">
            <v>0</v>
          </cell>
          <cell r="AE39">
            <v>0</v>
          </cell>
        </row>
        <row r="40">
          <cell r="B40" t="str">
            <v>2.5.3</v>
          </cell>
          <cell r="C40" t="str">
            <v>другие мероприятия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</row>
        <row r="41">
          <cell r="B41" t="str">
            <v>2.6.</v>
          </cell>
          <cell r="C41" t="str">
            <v>Оплата труда</v>
          </cell>
          <cell r="D41" t="str">
            <v>тыс.руб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2.6.1.</v>
          </cell>
          <cell r="C42" t="str">
            <v>Оптимизации численности персонала</v>
          </cell>
          <cell r="D42" t="str">
            <v>тыс.руб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S42">
            <v>0</v>
          </cell>
          <cell r="V42">
            <v>0</v>
          </cell>
          <cell r="X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F42" t="str">
            <v/>
          </cell>
        </row>
        <row r="43">
          <cell r="B43" t="str">
            <v>2.6.2</v>
          </cell>
          <cell r="C43" t="str">
            <v>Совершенствование системы мотивации</v>
          </cell>
          <cell r="D43" t="str">
            <v>тыс.руб</v>
          </cell>
          <cell r="G43">
            <v>0</v>
          </cell>
          <cell r="J43">
            <v>0</v>
          </cell>
          <cell r="L43">
            <v>0</v>
          </cell>
          <cell r="S43">
            <v>0</v>
          </cell>
          <cell r="V43">
            <v>0</v>
          </cell>
          <cell r="X43">
            <v>0</v>
          </cell>
          <cell r="AB43">
            <v>0</v>
          </cell>
          <cell r="AD43">
            <v>0</v>
          </cell>
          <cell r="AE43">
            <v>0</v>
          </cell>
          <cell r="AF43" t="str">
            <v/>
          </cell>
        </row>
        <row r="44">
          <cell r="B44" t="str">
            <v>2.6.3</v>
          </cell>
          <cell r="C44" t="str">
            <v>сокращение выплат согласно кол.дог. (мат.помощь пенсионерам, вышедшим на песнию, копменсация платы за э/энергию)</v>
          </cell>
          <cell r="D44" t="str">
            <v>тыс.руб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S44">
            <v>0</v>
          </cell>
          <cell r="V44">
            <v>0</v>
          </cell>
          <cell r="X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B45" t="str">
            <v>2.6.4</v>
          </cell>
          <cell r="C45" t="str">
            <v>мероприятие 2</v>
          </cell>
          <cell r="D45" t="str">
            <v>тыс.руб</v>
          </cell>
          <cell r="G45">
            <v>0</v>
          </cell>
          <cell r="J45">
            <v>0</v>
          </cell>
          <cell r="L45">
            <v>0</v>
          </cell>
          <cell r="S45">
            <v>0</v>
          </cell>
          <cell r="V45">
            <v>0</v>
          </cell>
          <cell r="X45">
            <v>0</v>
          </cell>
          <cell r="AB45">
            <v>0</v>
          </cell>
          <cell r="AD45">
            <v>0</v>
          </cell>
          <cell r="AE45">
            <v>0</v>
          </cell>
          <cell r="AF45" t="str">
            <v/>
          </cell>
        </row>
        <row r="46">
          <cell r="B46" t="str">
            <v>2.7.</v>
          </cell>
          <cell r="C46" t="str">
            <v xml:space="preserve">Общехозяйственные расходы </v>
          </cell>
          <cell r="D46" t="str">
            <v>тыс.руб</v>
          </cell>
          <cell r="G46">
            <v>247</v>
          </cell>
          <cell r="H46">
            <v>0</v>
          </cell>
          <cell r="I46">
            <v>0</v>
          </cell>
          <cell r="J46">
            <v>0</v>
          </cell>
          <cell r="K46">
            <v>115.4</v>
          </cell>
          <cell r="L46">
            <v>115.4</v>
          </cell>
          <cell r="M46">
            <v>131.6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131.6</v>
          </cell>
          <cell r="AB46">
            <v>247</v>
          </cell>
          <cell r="AC46">
            <v>0</v>
          </cell>
          <cell r="AD46">
            <v>0</v>
          </cell>
          <cell r="AE46">
            <v>-247</v>
          </cell>
          <cell r="AF46">
            <v>-1</v>
          </cell>
        </row>
        <row r="47">
          <cell r="B47" t="str">
            <v>2.7.1.</v>
          </cell>
          <cell r="C47" t="str">
            <v>Сокращение административно-управленческих расходов</v>
          </cell>
          <cell r="D47" t="str">
            <v>тыс.руб</v>
          </cell>
          <cell r="G47">
            <v>0</v>
          </cell>
          <cell r="S47">
            <v>0</v>
          </cell>
          <cell r="V47">
            <v>0</v>
          </cell>
          <cell r="X47">
            <v>0</v>
          </cell>
          <cell r="AB47">
            <v>0</v>
          </cell>
          <cell r="AD47">
            <v>0</v>
          </cell>
          <cell r="AE47">
            <v>0</v>
          </cell>
        </row>
        <row r="48">
          <cell r="B48" t="str">
            <v>2.7.2.</v>
          </cell>
          <cell r="C48" t="str">
            <v>Сокращение коммунальных расходов</v>
          </cell>
          <cell r="D48" t="str">
            <v>тыс.руб</v>
          </cell>
          <cell r="G48">
            <v>247</v>
          </cell>
          <cell r="J48">
            <v>0</v>
          </cell>
          <cell r="K48">
            <v>115.4</v>
          </cell>
          <cell r="L48">
            <v>115.4</v>
          </cell>
          <cell r="M48">
            <v>131.6</v>
          </cell>
          <cell r="S48">
            <v>0</v>
          </cell>
          <cell r="V48">
            <v>0</v>
          </cell>
          <cell r="X48">
            <v>0</v>
          </cell>
          <cell r="AA48">
            <v>131.6</v>
          </cell>
          <cell r="AB48">
            <v>247</v>
          </cell>
          <cell r="AD48">
            <v>0</v>
          </cell>
          <cell r="AE48">
            <v>-247</v>
          </cell>
          <cell r="AF48">
            <v>-1</v>
          </cell>
        </row>
        <row r="49">
          <cell r="B49" t="str">
            <v>2.7.3</v>
          </cell>
          <cell r="C49" t="str">
            <v>мероприятие 1</v>
          </cell>
          <cell r="D49" t="str">
            <v>тыс.руб</v>
          </cell>
          <cell r="G49">
            <v>0</v>
          </cell>
          <cell r="J49">
            <v>0</v>
          </cell>
          <cell r="L49">
            <v>0</v>
          </cell>
          <cell r="S49">
            <v>0</v>
          </cell>
          <cell r="V49">
            <v>0</v>
          </cell>
          <cell r="X49">
            <v>0</v>
          </cell>
          <cell r="AB49">
            <v>0</v>
          </cell>
          <cell r="AD49">
            <v>0</v>
          </cell>
          <cell r="AE49">
            <v>0</v>
          </cell>
          <cell r="AF49" t="str">
            <v/>
          </cell>
        </row>
        <row r="50">
          <cell r="B50" t="str">
            <v>2.7.4</v>
          </cell>
          <cell r="C50" t="str">
            <v>мероприятие 2</v>
          </cell>
          <cell r="D50" t="str">
            <v>тыс.руб</v>
          </cell>
          <cell r="G50">
            <v>0</v>
          </cell>
          <cell r="J50">
            <v>0</v>
          </cell>
          <cell r="L50">
            <v>0</v>
          </cell>
          <cell r="S50">
            <v>0</v>
          </cell>
          <cell r="V50">
            <v>0</v>
          </cell>
          <cell r="X50">
            <v>0</v>
          </cell>
          <cell r="AB50">
            <v>0</v>
          </cell>
          <cell r="AD50">
            <v>0</v>
          </cell>
          <cell r="AE50">
            <v>0</v>
          </cell>
          <cell r="AF50" t="str">
            <v/>
          </cell>
        </row>
        <row r="51">
          <cell r="B51" t="str">
            <v>2.8.</v>
          </cell>
          <cell r="C51" t="str">
            <v>Другие мероприятия (с расшифровкой)</v>
          </cell>
          <cell r="D51" t="str">
            <v>тыс.руб</v>
          </cell>
          <cell r="G51">
            <v>11704.4</v>
          </cell>
          <cell r="H51">
            <v>0</v>
          </cell>
          <cell r="I51">
            <v>0</v>
          </cell>
          <cell r="J51">
            <v>0</v>
          </cell>
          <cell r="K51">
            <v>5266.7</v>
          </cell>
          <cell r="L51">
            <v>5266.7</v>
          </cell>
          <cell r="M51">
            <v>6437.7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6437.7</v>
          </cell>
          <cell r="AB51">
            <v>11704.4</v>
          </cell>
          <cell r="AC51">
            <v>0</v>
          </cell>
          <cell r="AD51">
            <v>0</v>
          </cell>
          <cell r="AE51">
            <v>-11704.4</v>
          </cell>
          <cell r="AF51">
            <v>-1</v>
          </cell>
        </row>
        <row r="52">
          <cell r="B52" t="str">
            <v>2.8.1.</v>
          </cell>
          <cell r="C52" t="str">
            <v xml:space="preserve">скоращение расходов по лизингу </v>
          </cell>
          <cell r="D52" t="str">
            <v>тыс.руб</v>
          </cell>
          <cell r="G52">
            <v>2065.9</v>
          </cell>
          <cell r="J52">
            <v>0</v>
          </cell>
          <cell r="K52">
            <v>1032.7</v>
          </cell>
          <cell r="L52">
            <v>1032.7</v>
          </cell>
          <cell r="M52">
            <v>1033.2</v>
          </cell>
          <cell r="S52">
            <v>0</v>
          </cell>
          <cell r="V52">
            <v>0</v>
          </cell>
          <cell r="X52">
            <v>0</v>
          </cell>
          <cell r="AA52">
            <v>1033.2</v>
          </cell>
          <cell r="AB52">
            <v>2065.9</v>
          </cell>
          <cell r="AD52">
            <v>0</v>
          </cell>
          <cell r="AE52">
            <v>-2065.9</v>
          </cell>
          <cell r="AF52">
            <v>-1</v>
          </cell>
        </row>
        <row r="53">
          <cell r="B53" t="str">
            <v>2.8.2.</v>
          </cell>
          <cell r="C53" t="str">
            <v>скоращениекомандировочных расходов , PR, сотовая связь, IT услуги , проценты к уплате, страхование, услуги ООО "115", НПФ</v>
          </cell>
          <cell r="D53" t="str">
            <v>тыс.руб</v>
          </cell>
          <cell r="G53">
            <v>9638.5</v>
          </cell>
          <cell r="J53">
            <v>0</v>
          </cell>
          <cell r="K53">
            <v>4234</v>
          </cell>
          <cell r="L53">
            <v>4234</v>
          </cell>
          <cell r="M53">
            <v>5404.5</v>
          </cell>
          <cell r="S53">
            <v>0</v>
          </cell>
          <cell r="V53">
            <v>0</v>
          </cell>
          <cell r="X53">
            <v>0</v>
          </cell>
          <cell r="AA53">
            <v>5404.5</v>
          </cell>
          <cell r="AB53">
            <v>9638.5</v>
          </cell>
          <cell r="AD53">
            <v>0</v>
          </cell>
          <cell r="AE53">
            <v>-9638.5</v>
          </cell>
          <cell r="AF53">
            <v>-1</v>
          </cell>
        </row>
        <row r="54">
          <cell r="B54" t="str">
            <v>3.</v>
          </cell>
          <cell r="C54" t="str">
            <v xml:space="preserve">Сокращение коммерческих и управленческих расходов </v>
          </cell>
          <cell r="D54" t="str">
            <v>тыс.руб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 t="str">
            <v/>
          </cell>
        </row>
        <row r="55">
          <cell r="B55" t="str">
            <v>3.1</v>
          </cell>
          <cell r="C55" t="str">
            <v>мероприятие 1</v>
          </cell>
          <cell r="D55" t="str">
            <v>тыс.руб</v>
          </cell>
          <cell r="G55">
            <v>0</v>
          </cell>
          <cell r="J55">
            <v>0</v>
          </cell>
          <cell r="L55">
            <v>0</v>
          </cell>
          <cell r="S55">
            <v>0</v>
          </cell>
          <cell r="V55">
            <v>0</v>
          </cell>
          <cell r="X55">
            <v>0</v>
          </cell>
          <cell r="AB55">
            <v>0</v>
          </cell>
          <cell r="AD55">
            <v>0</v>
          </cell>
          <cell r="AE55">
            <v>0</v>
          </cell>
        </row>
        <row r="56">
          <cell r="B56" t="str">
            <v>3.2</v>
          </cell>
          <cell r="C56" t="str">
            <v>мероприятие 2</v>
          </cell>
          <cell r="D56" t="str">
            <v>тыс.руб</v>
          </cell>
          <cell r="G56">
            <v>0</v>
          </cell>
          <cell r="J56">
            <v>0</v>
          </cell>
          <cell r="L56">
            <v>0</v>
          </cell>
          <cell r="S56">
            <v>0</v>
          </cell>
          <cell r="V56">
            <v>0</v>
          </cell>
          <cell r="X56">
            <v>0</v>
          </cell>
          <cell r="AB56">
            <v>0</v>
          </cell>
          <cell r="AD56">
            <v>0</v>
          </cell>
          <cell r="AE56">
            <v>0</v>
          </cell>
        </row>
        <row r="57">
          <cell r="B57" t="str">
            <v>3.3</v>
          </cell>
          <cell r="C57" t="str">
            <v>мероприятие 3</v>
          </cell>
          <cell r="D57" t="str">
            <v>тыс.руб</v>
          </cell>
          <cell r="G57">
            <v>0</v>
          </cell>
          <cell r="J57">
            <v>0</v>
          </cell>
          <cell r="L57">
            <v>0</v>
          </cell>
          <cell r="S57">
            <v>0</v>
          </cell>
          <cell r="V57">
            <v>0</v>
          </cell>
          <cell r="X57">
            <v>0</v>
          </cell>
          <cell r="AB57">
            <v>0</v>
          </cell>
          <cell r="AD57">
            <v>0</v>
          </cell>
          <cell r="AE57">
            <v>0</v>
          </cell>
        </row>
        <row r="58">
          <cell r="B58" t="str">
            <v>4.</v>
          </cell>
          <cell r="C58" t="str">
            <v>Максимизация результата от прочей (внереализационной) деятельности</v>
          </cell>
          <cell r="D58" t="str">
            <v>тыс.руб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B59" t="str">
            <v>4.1</v>
          </cell>
          <cell r="C59" t="str">
            <v xml:space="preserve">Продажа непрофильных активов </v>
          </cell>
          <cell r="D59" t="str">
            <v>тыс.руб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 t="str">
            <v/>
          </cell>
        </row>
        <row r="60">
          <cell r="B60" t="str">
            <v>4.2</v>
          </cell>
          <cell r="C60" t="str">
            <v>Оптимизация запасов (продажа неликвидов*)</v>
          </cell>
          <cell r="D60" t="str">
            <v>тыс.руб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 t="str">
            <v/>
          </cell>
        </row>
        <row r="61">
          <cell r="B61" t="str">
            <v>4.3</v>
          </cell>
          <cell r="C61" t="str">
            <v>Сокращение затрат на содержание объектов ЖКХ и соцсферы</v>
          </cell>
          <cell r="D61" t="str">
            <v>тыс.руб</v>
          </cell>
          <cell r="G61">
            <v>0</v>
          </cell>
          <cell r="J61">
            <v>0</v>
          </cell>
          <cell r="L61">
            <v>0</v>
          </cell>
          <cell r="S61">
            <v>0</v>
          </cell>
          <cell r="V61">
            <v>0</v>
          </cell>
          <cell r="X61">
            <v>0</v>
          </cell>
          <cell r="AB61">
            <v>0</v>
          </cell>
          <cell r="AD61">
            <v>0</v>
          </cell>
          <cell r="AE61">
            <v>0</v>
          </cell>
          <cell r="AF61" t="str">
            <v/>
          </cell>
        </row>
        <row r="62">
          <cell r="B62" t="str">
            <v>4.4</v>
          </cell>
          <cell r="C62" t="str">
            <v>Другие мероприятия (с расшифровкой)</v>
          </cell>
          <cell r="D62" t="str">
            <v>тыс.руб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 t="str">
            <v/>
          </cell>
        </row>
        <row r="63">
          <cell r="B63" t="str">
            <v>4.4.1</v>
          </cell>
          <cell r="C63" t="str">
            <v>сокращение расходов на проведение корпоративных, культурно-массовых и спортивных мероприятий</v>
          </cell>
          <cell r="D63" t="str">
            <v>тыс.руб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S63">
            <v>0</v>
          </cell>
          <cell r="V63">
            <v>0</v>
          </cell>
          <cell r="X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 t="str">
            <v/>
          </cell>
        </row>
        <row r="64">
          <cell r="B64" t="str">
            <v>4.4.2</v>
          </cell>
          <cell r="C64" t="str">
            <v>мероприятие 2</v>
          </cell>
          <cell r="D64" t="str">
            <v>тыс.руб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 t="str">
            <v/>
          </cell>
        </row>
        <row r="65">
          <cell r="B65" t="str">
            <v>4.4.3</v>
          </cell>
          <cell r="C65" t="str">
            <v>мероприятие 3</v>
          </cell>
          <cell r="D65" t="str">
            <v>тыс.руб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 t="str">
            <v/>
          </cell>
        </row>
        <row r="66">
          <cell r="B66" t="str">
            <v>5.</v>
          </cell>
          <cell r="C66" t="str">
            <v>Мероприятия в области техперевооружения и реконструкции</v>
          </cell>
          <cell r="D66" t="str">
            <v>тыс.руб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B67" t="str">
            <v>5.1</v>
          </cell>
          <cell r="C67" t="str">
            <v>мероприятие 1</v>
          </cell>
          <cell r="D67" t="str">
            <v>тыс.руб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</row>
        <row r="68">
          <cell r="B68" t="str">
            <v>5.2</v>
          </cell>
          <cell r="C68" t="str">
            <v>мероприятие 2</v>
          </cell>
          <cell r="D68" t="str">
            <v>тыс.руб</v>
          </cell>
          <cell r="G68">
            <v>0</v>
          </cell>
          <cell r="J68">
            <v>0</v>
          </cell>
          <cell r="L68">
            <v>0</v>
          </cell>
          <cell r="S68">
            <v>0</v>
          </cell>
          <cell r="V68">
            <v>0</v>
          </cell>
          <cell r="X68">
            <v>0</v>
          </cell>
          <cell r="AB68">
            <v>0</v>
          </cell>
          <cell r="AD68">
            <v>0</v>
          </cell>
          <cell r="AE68">
            <v>0</v>
          </cell>
        </row>
        <row r="69">
          <cell r="B69" t="str">
            <v>5.3</v>
          </cell>
          <cell r="C69" t="str">
            <v>мероприятие 3</v>
          </cell>
          <cell r="D69" t="str">
            <v>тыс.руб</v>
          </cell>
          <cell r="G69">
            <v>0</v>
          </cell>
          <cell r="J69">
            <v>0</v>
          </cell>
          <cell r="L69">
            <v>0</v>
          </cell>
          <cell r="S69">
            <v>0</v>
          </cell>
          <cell r="V69">
            <v>0</v>
          </cell>
          <cell r="X69">
            <v>0</v>
          </cell>
          <cell r="AB69">
            <v>0</v>
          </cell>
          <cell r="AD69">
            <v>0</v>
          </cell>
          <cell r="AE69">
            <v>0</v>
          </cell>
        </row>
        <row r="70">
          <cell r="B70" t="str">
            <v>6.</v>
          </cell>
          <cell r="C70" t="str">
            <v>Мероприятия в области нового строительства и расширения</v>
          </cell>
          <cell r="D70" t="str">
            <v>тыс.руб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B71" t="str">
            <v>6.1</v>
          </cell>
          <cell r="C71" t="str">
            <v>мероприятие 1</v>
          </cell>
          <cell r="D71" t="str">
            <v>тыс.руб</v>
          </cell>
          <cell r="G71">
            <v>0</v>
          </cell>
          <cell r="J71">
            <v>0</v>
          </cell>
          <cell r="L71">
            <v>0</v>
          </cell>
          <cell r="S71">
            <v>0</v>
          </cell>
          <cell r="V71">
            <v>0</v>
          </cell>
          <cell r="X71">
            <v>0</v>
          </cell>
          <cell r="AB71">
            <v>0</v>
          </cell>
          <cell r="AD71">
            <v>0</v>
          </cell>
          <cell r="AE71">
            <v>0</v>
          </cell>
        </row>
        <row r="72">
          <cell r="B72" t="str">
            <v>6.2</v>
          </cell>
          <cell r="C72" t="str">
            <v>мероприятие 2</v>
          </cell>
          <cell r="D72" t="str">
            <v>тыс.руб</v>
          </cell>
          <cell r="G72">
            <v>0</v>
          </cell>
          <cell r="J72">
            <v>0</v>
          </cell>
          <cell r="L72">
            <v>0</v>
          </cell>
          <cell r="S72">
            <v>0</v>
          </cell>
          <cell r="V72">
            <v>0</v>
          </cell>
          <cell r="X72">
            <v>0</v>
          </cell>
          <cell r="AB72">
            <v>0</v>
          </cell>
          <cell r="AD72">
            <v>0</v>
          </cell>
          <cell r="AE72">
            <v>0</v>
          </cell>
        </row>
        <row r="73">
          <cell r="B73" t="str">
            <v>6.3</v>
          </cell>
          <cell r="C73" t="str">
            <v>мероприятие 3</v>
          </cell>
          <cell r="D73" t="str">
            <v>тыс.руб</v>
          </cell>
          <cell r="G73">
            <v>0</v>
          </cell>
          <cell r="J73">
            <v>0</v>
          </cell>
          <cell r="L73">
            <v>0</v>
          </cell>
          <cell r="S73">
            <v>0</v>
          </cell>
          <cell r="V73">
            <v>0</v>
          </cell>
          <cell r="X73">
            <v>0</v>
          </cell>
          <cell r="AB73">
            <v>0</v>
          </cell>
          <cell r="AD73">
            <v>0</v>
          </cell>
          <cell r="AE73">
            <v>0</v>
          </cell>
        </row>
        <row r="74">
          <cell r="B74" t="str">
            <v>4.</v>
          </cell>
          <cell r="C74" t="str">
            <v>ИТОГО</v>
          </cell>
          <cell r="D74" t="str">
            <v>тыс.руб</v>
          </cell>
          <cell r="G74">
            <v>51013</v>
          </cell>
          <cell r="H74">
            <v>11244.4</v>
          </cell>
          <cell r="I74">
            <v>14712.199999999999</v>
          </cell>
          <cell r="J74">
            <v>25956.6</v>
          </cell>
          <cell r="K74">
            <v>12759.4</v>
          </cell>
          <cell r="L74">
            <v>38716</v>
          </cell>
          <cell r="M74">
            <v>12297</v>
          </cell>
          <cell r="S74">
            <v>48961.4</v>
          </cell>
          <cell r="T74">
            <v>11244.4</v>
          </cell>
          <cell r="U74">
            <v>14712.199999999999</v>
          </cell>
          <cell r="V74">
            <v>25956.6</v>
          </cell>
          <cell r="W74">
            <v>10977.900000000001</v>
          </cell>
          <cell r="X74">
            <v>36934.5</v>
          </cell>
          <cell r="Y74">
            <v>12026.9</v>
          </cell>
          <cell r="AA74">
            <v>12297</v>
          </cell>
          <cell r="AB74">
            <v>51013</v>
          </cell>
          <cell r="AC74">
            <v>12026.9</v>
          </cell>
          <cell r="AD74">
            <v>48961.4</v>
          </cell>
          <cell r="AE74">
            <v>-2051.5999999999985</v>
          </cell>
          <cell r="AF74">
            <v>-4.0217199537372801E-2</v>
          </cell>
        </row>
        <row r="76">
          <cell r="C76" t="str">
            <v>* Мероприятие актуально для ФЭС и АО-энерго отпускающих электроэнергию  на оптовый рынок</v>
          </cell>
        </row>
        <row r="77">
          <cell r="C77" t="str">
            <v>**  Неликвидами считаются запасы, хранящиеся на складе более 6 месяцев</v>
          </cell>
        </row>
        <row r="79">
          <cell r="B79" t="str">
            <v>Показатели не вошедшие в формат бизнес-плана, 
но необходимые для формирования БП</v>
          </cell>
        </row>
        <row r="80">
          <cell r="B80" t="str">
            <v>№ п/п</v>
          </cell>
          <cell r="C80" t="str">
            <v>Дополнительный показатель</v>
          </cell>
        </row>
        <row r="82">
          <cell r="B82">
            <v>1</v>
          </cell>
          <cell r="C82">
            <v>2</v>
          </cell>
        </row>
        <row r="83">
          <cell r="B83">
            <v>1</v>
          </cell>
        </row>
        <row r="84">
          <cell r="B84">
            <v>2</v>
          </cell>
        </row>
        <row r="85">
          <cell r="B85">
            <v>3</v>
          </cell>
        </row>
        <row r="86">
          <cell r="B86">
            <v>4</v>
          </cell>
        </row>
        <row r="87">
          <cell r="B87">
            <v>5</v>
          </cell>
        </row>
        <row r="88">
          <cell r="B88">
            <v>6</v>
          </cell>
        </row>
        <row r="89">
          <cell r="B89">
            <v>7</v>
          </cell>
        </row>
        <row r="90">
          <cell r="B90">
            <v>8</v>
          </cell>
        </row>
        <row r="91">
          <cell r="B91">
            <v>9</v>
          </cell>
        </row>
        <row r="92">
          <cell r="B92">
            <v>10</v>
          </cell>
        </row>
        <row r="93">
          <cell r="B93">
            <v>11</v>
          </cell>
        </row>
        <row r="94">
          <cell r="B94">
            <v>12</v>
          </cell>
        </row>
        <row r="95">
          <cell r="B95">
            <v>13</v>
          </cell>
        </row>
        <row r="96">
          <cell r="B96">
            <v>14</v>
          </cell>
        </row>
        <row r="97">
          <cell r="B97">
            <v>15</v>
          </cell>
        </row>
        <row r="98">
          <cell r="B98">
            <v>16</v>
          </cell>
        </row>
        <row r="99">
          <cell r="B99">
            <v>17</v>
          </cell>
        </row>
        <row r="100">
          <cell r="B100">
            <v>18</v>
          </cell>
        </row>
        <row r="101">
          <cell r="B101">
            <v>19</v>
          </cell>
        </row>
        <row r="102">
          <cell r="B102">
            <v>20</v>
          </cell>
        </row>
        <row r="103">
          <cell r="B103">
            <v>21</v>
          </cell>
        </row>
        <row r="104">
          <cell r="B104">
            <v>22</v>
          </cell>
        </row>
        <row r="105">
          <cell r="B105">
            <v>23</v>
          </cell>
        </row>
        <row r="106">
          <cell r="B106">
            <v>24</v>
          </cell>
        </row>
        <row r="107">
          <cell r="B107">
            <v>25</v>
          </cell>
        </row>
        <row r="108">
          <cell r="B108">
            <v>26</v>
          </cell>
        </row>
        <row r="109">
          <cell r="B109">
            <v>27</v>
          </cell>
        </row>
        <row r="110">
          <cell r="B110">
            <v>28</v>
          </cell>
        </row>
        <row r="111">
          <cell r="B111">
            <v>29</v>
          </cell>
        </row>
        <row r="112">
          <cell r="B112">
            <v>30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T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Заголовок"/>
      <sheetName val="Справочники"/>
      <sheetName val="Тариф на услуги по передаче ээ"/>
      <sheetName val="Индивидуальные тарифы"/>
      <sheetName val="4 баланс ээ"/>
      <sheetName val="5 баланс мощности"/>
      <sheetName val="Расчет расходов RAB"/>
      <sheetName val="расчет НВВ РСК по RAB"/>
      <sheetName val="Расчет котлового тарифа 2010"/>
      <sheetName val="Расчет котлового тарифа 2011"/>
      <sheetName val="Пофакторный анализ "/>
      <sheetName val="Показатели надежности и кач-ва"/>
      <sheetName val="Расчет индексация"/>
      <sheetName val="Индексы"/>
    </sheetNames>
    <sheetDataSet>
      <sheetData sheetId="0" refreshError="1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</sheetData>
      <sheetData sheetId="3" refreshError="1"/>
      <sheetData sheetId="4" refreshError="1"/>
      <sheetData sheetId="5">
        <row r="11">
          <cell r="B11" t="str">
            <v>2011</v>
          </cell>
        </row>
      </sheetData>
      <sheetData sheetId="6">
        <row r="8">
          <cell r="B8" t="str">
            <v>Филиал ОАО "МРСК Центра" - "Ярэнерго"</v>
          </cell>
          <cell r="J8" t="str">
            <v>Филиал ОАО "МРСК Центра" - "Ярэнерго"</v>
          </cell>
        </row>
        <row r="9">
          <cell r="J9" t="str">
            <v>ОАО "Ярославская городская электросеть"</v>
          </cell>
        </row>
        <row r="10">
          <cell r="J10" t="str">
            <v>ЗАО "Ярославль-Резинотехника"</v>
          </cell>
        </row>
        <row r="11">
          <cell r="J11" t="str">
            <v>ОАО ПСФ "Автодизель-Сервис"</v>
          </cell>
        </row>
        <row r="12">
          <cell r="J12" t="str">
            <v>ЗАО "НПК ЯрЛИ"</v>
          </cell>
        </row>
        <row r="13">
          <cell r="J13" t="str">
            <v>ОАО "Ярославский речной порт"</v>
          </cell>
        </row>
        <row r="14">
          <cell r="J14" t="str">
            <v>ИП А.В. Шутов</v>
          </cell>
        </row>
        <row r="15">
          <cell r="J15" t="str">
            <v>ЗАО "Тория"</v>
          </cell>
        </row>
        <row r="16">
          <cell r="J16" t="str">
            <v>ОАО "Ярославский завод дизельной апппаратуры" цех №313</v>
          </cell>
        </row>
        <row r="17">
          <cell r="J17" t="str">
            <v>ОАО "Ярославский завод дизельной апппаратуры" цех №388</v>
          </cell>
        </row>
        <row r="18">
          <cell r="J18" t="str">
            <v>ООО "Ярославский хладокомбинат"</v>
          </cell>
        </row>
        <row r="19">
          <cell r="J19" t="str">
            <v>ООО "ЭКО"</v>
          </cell>
        </row>
        <row r="20">
          <cell r="J20" t="str">
            <v>ОАО "Ярославский ордена Ленина и ордена Октябрьской Революции шинный завод"</v>
          </cell>
        </row>
        <row r="21">
          <cell r="J21" t="str">
            <v>ЗАО "Корд"</v>
          </cell>
        </row>
        <row r="22">
          <cell r="J22" t="str">
            <v>ОАО "СК Премьер" г. Ярославль</v>
          </cell>
        </row>
        <row r="23">
          <cell r="J23" t="str">
            <v>ОАО "Ярославский судостроительный завод"</v>
          </cell>
        </row>
        <row r="24">
          <cell r="J24" t="str">
            <v>ЗАО "Волгаэнергоресурс"</v>
          </cell>
        </row>
        <row r="25">
          <cell r="J25" t="str">
            <v>ООО "Регионэлектросеть"</v>
          </cell>
        </row>
        <row r="26">
          <cell r="J26" t="str">
            <v>ОАО "Славнефть-Ярославнефтепродукт"</v>
          </cell>
        </row>
        <row r="27">
          <cell r="J27" t="str">
            <v>ОАО НИИ "ЯРСИНТЕЗ"</v>
          </cell>
        </row>
        <row r="28">
          <cell r="J28" t="str">
            <v>ОАО "Ярославский завод строительных конструкций"</v>
          </cell>
        </row>
        <row r="29">
          <cell r="J29" t="str">
            <v>ОАО "Опытный завод "Паксистем"</v>
          </cell>
        </row>
        <row r="30">
          <cell r="J30" t="str">
            <v>ООО "СлавМебель"г. Ярославль</v>
          </cell>
        </row>
        <row r="31">
          <cell r="J31" t="str">
            <v>МУП "Яргорэлектротранс"</v>
          </cell>
        </row>
        <row r="32">
          <cell r="J32" t="str">
            <v>ОАО "28 Электрическая сеть"</v>
          </cell>
        </row>
        <row r="33">
          <cell r="J33" t="str">
            <v>ОАО "Стройдеталь"</v>
          </cell>
        </row>
        <row r="34">
          <cell r="J34" t="str">
            <v>ЗАО "Промтехмонтаж-диагностика"</v>
          </cell>
        </row>
        <row r="35">
          <cell r="J35" t="str">
            <v>ООО "Энергия-1"</v>
          </cell>
        </row>
        <row r="36">
          <cell r="J36" t="str">
            <v>ОАО "Северное производственно-комплектовочное предприятие "Оборонпромкомплекс"</v>
          </cell>
        </row>
        <row r="37">
          <cell r="J37" t="str">
            <v>ЗАО "Электроцех" г. Ярославль</v>
          </cell>
        </row>
        <row r="38">
          <cell r="J38" t="str">
            <v>Филиал ОАО "Мостостройиндустрия" Завод № 50</v>
          </cell>
        </row>
        <row r="39">
          <cell r="J39" t="str">
            <v>ООО "Каскад - Энергосеть"</v>
          </cell>
        </row>
        <row r="40">
          <cell r="J40" t="str">
            <v>ЗАО "Железобетон"</v>
          </cell>
        </row>
        <row r="41">
          <cell r="J41" t="str">
            <v>Северная дирекция по энергообеспечению - структурное подразделение Трансэнерго филиала ОАО "Российские железные дороги"</v>
          </cell>
        </row>
        <row r="42">
          <cell r="J42" t="str">
            <v>Северный филиал ООО "Газпром энерго"</v>
          </cell>
        </row>
        <row r="43">
          <cell r="J43" t="str">
            <v>ОАО "Ярославская электросетевая компания" филиал Переславль-Залесский</v>
          </cell>
        </row>
        <row r="44">
          <cell r="J44" t="str">
            <v>ОАО "Ярославская электросетевая компания" Любимский участок</v>
          </cell>
        </row>
        <row r="45">
          <cell r="J45" t="str">
            <v>ОАО "Ярославская электросетевая компания" Некоузский участок</v>
          </cell>
        </row>
        <row r="46">
          <cell r="J46" t="str">
            <v>ОАО "Ярославская электросетевая компания" Мышкинский участок</v>
          </cell>
        </row>
        <row r="47">
          <cell r="J47" t="str">
            <v>ОАО "Ярославская электросетевая компания" участок ГУП ЖКХ ЯО "Яркоммунсервис"</v>
          </cell>
        </row>
        <row r="48">
          <cell r="J48" t="str">
            <v>МУП "Рыбинская городская электросеть"</v>
          </cell>
        </row>
        <row r="49">
          <cell r="J49" t="str">
            <v>И.П. Лебедев</v>
          </cell>
        </row>
        <row r="50">
          <cell r="J50" t="str">
            <v>ООО "ЛИТЕКС" ГО г. Рыбинск</v>
          </cell>
        </row>
        <row r="51">
          <cell r="J51" t="str">
            <v>ОАО "Технокабель" г. Рыбинск</v>
          </cell>
        </row>
        <row r="52">
          <cell r="J52" t="str">
            <v>ООО "Рыбинск-спектр"</v>
          </cell>
        </row>
        <row r="53">
          <cell r="J53" t="str">
            <v>ООО "Энергия"</v>
          </cell>
        </row>
        <row r="54">
          <cell r="J54" t="str">
            <v>ООО "ПОГАТ"</v>
          </cell>
        </row>
        <row r="55">
          <cell r="J55" t="str">
            <v>ОАО "Рыбинский завод приборостроения"</v>
          </cell>
        </row>
        <row r="56">
          <cell r="J56" t="str">
            <v>ОАО "190 Центральный ремонтный завод средств связи"</v>
          </cell>
        </row>
        <row r="57">
          <cell r="J57" t="str">
            <v>ООО "Завод специального машиностроения "Мегатон"</v>
          </cell>
        </row>
        <row r="58">
          <cell r="J58" t="str">
            <v>ОАО "Фильтры индустриальные газоочистные"</v>
          </cell>
        </row>
        <row r="59">
          <cell r="J59" t="str">
            <v>ГУП ЯО "Ростовское автотранспортное предприятие"</v>
          </cell>
        </row>
        <row r="60">
          <cell r="J60" t="str">
            <v>ОАО "РОМЗ"</v>
          </cell>
        </row>
        <row r="61">
          <cell r="J61" t="str">
            <v>МУП "Горэлектросеть" г. Тутаев</v>
          </cell>
        </row>
        <row r="62">
          <cell r="J62" t="str">
            <v>ОАО "Славнефть-Ярославский нефтеперерабатывающий завод им. Д.И. Менделеева" (Русойл) Тутаевский МР</v>
          </cell>
        </row>
        <row r="63">
          <cell r="J63" t="str">
            <v>ООО "Ресурс"</v>
          </cell>
        </row>
        <row r="64">
          <cell r="J64" t="str">
            <v>ООО "Льнокомбинат "ТУЛЬМА"</v>
          </cell>
        </row>
        <row r="65">
          <cell r="J65" t="str">
            <v>Гаврилов-Ямское МП ЖКХ</v>
          </cell>
        </row>
        <row r="66">
          <cell r="J66" t="str">
            <v>ООО "Гаврилов-Ямский торгово-сервисный центр"</v>
          </cell>
        </row>
        <row r="67">
          <cell r="J67" t="str">
            <v>Филиал ФГУП "Жилищно-коммунальное управление Российской академии наук" п.Борок</v>
          </cell>
        </row>
        <row r="68">
          <cell r="J68" t="str">
            <v>Некрасовское МП ЖКХ</v>
          </cell>
        </row>
        <row r="69">
          <cell r="J69" t="str">
            <v>Бурмакинское МП ЖКХ Некрасовского МР</v>
          </cell>
        </row>
        <row r="70">
          <cell r="J70" t="str">
            <v>ОАО "Строитель" г. Переславль-Залесский</v>
          </cell>
        </row>
        <row r="71">
          <cell r="J71" t="str">
            <v>ОАО "Компания Славич"</v>
          </cell>
        </row>
        <row r="72">
          <cell r="J72" t="str">
            <v>ООО "Энергосервис"</v>
          </cell>
        </row>
        <row r="73">
          <cell r="J73" t="str">
            <v>ФГУП Экспериментальный сыродельный завод Россельхозакадемии</v>
          </cell>
        </row>
        <row r="74">
          <cell r="J74" t="str">
            <v>ФБУ Исправительная колония № 3 УФСИН России по Ярославской области г. Углич</v>
          </cell>
        </row>
        <row r="75">
          <cell r="J75" t="str">
            <v>ФЛ Мышкинское ЛПУМГ- филиал ООО "Газпром трансгаз Ухта"</v>
          </cell>
        </row>
        <row r="76">
          <cell r="J76" t="str">
            <v>ОАО "ЖКХ "Заволжье"</v>
          </cell>
        </row>
        <row r="77">
          <cell r="J77" t="str">
            <v>ЗАО "Пансионат отдыха "Ярославль"</v>
          </cell>
        </row>
        <row r="78">
          <cell r="J78" t="str">
            <v>ОАО "Красные Ткачи"</v>
          </cell>
        </row>
        <row r="79">
          <cell r="J79" t="str">
            <v>Прочие ТСО</v>
          </cell>
        </row>
      </sheetData>
      <sheetData sheetId="7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асчет тарифов"/>
      <sheetName val="УФ-61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TEHSHEET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Заголовок"/>
      <sheetName val="Содержание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</sheetNames>
    <sheetDataSet>
      <sheetData sheetId="0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1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2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3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4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5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7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8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9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0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1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ФЗ ПМ1"/>
      <sheetName val="ФЗ ПМ 2"/>
      <sheetName val="ФЗ ПМ3"/>
      <sheetName val="ФЗ ПМ 4"/>
    </sheetNames>
    <sheetDataSet>
      <sheetData sheetId="0"/>
      <sheetData sheetId="1"/>
      <sheetData sheetId="2">
        <row r="3">
          <cell r="B3" t="str">
            <v>Версия 2.2</v>
          </cell>
        </row>
      </sheetData>
      <sheetData sheetId="3"/>
      <sheetData sheetId="4"/>
      <sheetData sheetId="5"/>
      <sheetData sheetId="6">
        <row r="8">
          <cell r="F8" t="str">
            <v>Липецкая область</v>
          </cell>
        </row>
        <row r="12">
          <cell r="F12" t="str">
            <v>нет</v>
          </cell>
        </row>
      </sheetData>
      <sheetData sheetId="7">
        <row r="9">
          <cell r="E9" t="str">
            <v>Филиал ОАО "МРСК Центра"- "Липецкэнерго"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Приложение 2.25"/>
    </sheetNames>
    <sheetDataSet>
      <sheetData sheetId="0">
        <row r="1">
          <cell r="B1" t="str">
            <v>Выберите наименование ДЗО из списка</v>
          </cell>
          <cell r="D1" t="str">
            <v>Выберите наименование РСК (региона)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D2" t="str">
            <v>Кабардино Балкарские РС</v>
          </cell>
          <cell r="M2" t="str">
            <v>RAB</v>
          </cell>
        </row>
        <row r="3">
          <cell r="B3" t="str">
            <v>МРСК Центра</v>
          </cell>
          <cell r="D3" t="str">
            <v>Карачаево Черкесские РС</v>
          </cell>
          <cell r="M3" t="str">
            <v>Индекс</v>
          </cell>
        </row>
        <row r="4">
          <cell r="B4" t="str">
            <v>МРСК Северо-Запада</v>
          </cell>
          <cell r="D4" t="str">
            <v>Северо осетинские РС</v>
          </cell>
          <cell r="M4" t="str">
            <v>"Жесткий" индекс</v>
          </cell>
        </row>
        <row r="5">
          <cell r="B5" t="str">
            <v>МРСК Сибири</v>
          </cell>
          <cell r="D5" t="str">
            <v>Дагэнерго</v>
          </cell>
        </row>
        <row r="6">
          <cell r="B6" t="str">
            <v>МРСК Урала</v>
          </cell>
          <cell r="D6" t="str">
            <v>Ингушэнерго</v>
          </cell>
        </row>
        <row r="7">
          <cell r="B7" t="str">
            <v>МРСК Юга</v>
          </cell>
          <cell r="D7" t="str">
            <v>Нурэнерго*</v>
          </cell>
        </row>
        <row r="8">
          <cell r="B8" t="str">
            <v>МРСК Центра и Приволжья</v>
          </cell>
          <cell r="D8" t="str">
            <v>Ставропольэнерго</v>
          </cell>
        </row>
        <row r="9">
          <cell r="B9" t="str">
            <v>МРСК Волги</v>
          </cell>
          <cell r="D9" t="str">
            <v>Белгородэнерго</v>
          </cell>
        </row>
        <row r="10">
          <cell r="B10" t="str">
            <v>Московская объединённая СК</v>
          </cell>
          <cell r="D10" t="str">
            <v>Брянскэнерго</v>
          </cell>
        </row>
        <row r="11">
          <cell r="B11" t="str">
            <v>Ленэнерго</v>
          </cell>
          <cell r="D11" t="str">
            <v>Воронежэнерго</v>
          </cell>
        </row>
        <row r="12">
          <cell r="B12" t="str">
            <v>Тюменьэнерго</v>
          </cell>
          <cell r="D12" t="str">
            <v>Костромаэнерго</v>
          </cell>
        </row>
        <row r="13">
          <cell r="B13" t="str">
            <v>Янтарьэнерго</v>
          </cell>
          <cell r="D13" t="str">
            <v>Курскэнерго</v>
          </cell>
        </row>
        <row r="14">
          <cell r="B14" t="str">
            <v>Кубаньэнерго</v>
          </cell>
          <cell r="D14" t="str">
            <v>Липецкэнерго</v>
          </cell>
        </row>
        <row r="15">
          <cell r="B15" t="str">
            <v>Томская РК</v>
          </cell>
          <cell r="D15" t="str">
            <v>Орелэнерго</v>
          </cell>
        </row>
        <row r="16">
          <cell r="D16" t="str">
            <v>Смоленскэнерго</v>
          </cell>
        </row>
        <row r="17">
          <cell r="D17" t="str">
            <v>Тамбовэнерго</v>
          </cell>
        </row>
        <row r="18">
          <cell r="D18" t="str">
            <v>Тверьэнерго</v>
          </cell>
          <cell r="J18" t="str">
            <v>Кол-во лет</v>
          </cell>
        </row>
        <row r="19">
          <cell r="D19" t="str">
            <v>Ярэнерго</v>
          </cell>
          <cell r="J19" t="str">
            <v>3</v>
          </cell>
        </row>
        <row r="20">
          <cell r="D20" t="str">
            <v>Архэнерго</v>
          </cell>
          <cell r="J20" t="str">
            <v>5</v>
          </cell>
        </row>
        <row r="21">
          <cell r="D21" t="str">
            <v>Вологдаэнерго</v>
          </cell>
          <cell r="J21" t="str">
            <v>7</v>
          </cell>
        </row>
        <row r="22">
          <cell r="D22" t="str">
            <v>Карелэнерго</v>
          </cell>
          <cell r="J22" t="str">
            <v>9</v>
          </cell>
        </row>
        <row r="23">
          <cell r="D23" t="str">
            <v>Колэнерго</v>
          </cell>
        </row>
        <row r="24">
          <cell r="D24" t="str">
            <v>Комиэнерго</v>
          </cell>
        </row>
        <row r="25">
          <cell r="D25" t="str">
            <v>Новгородэнерго</v>
          </cell>
        </row>
        <row r="26">
          <cell r="D26" t="str">
            <v>Псковэнерго</v>
          </cell>
        </row>
        <row r="27">
          <cell r="D27" t="str">
            <v>Алтайэнерго</v>
          </cell>
        </row>
        <row r="28">
          <cell r="D28" t="str">
            <v>Горноалтайские ЭС</v>
          </cell>
        </row>
        <row r="29">
          <cell r="D29" t="str">
            <v>Бурятэнерго</v>
          </cell>
        </row>
        <row r="30">
          <cell r="D30" t="str">
            <v>Красноярскэнерго</v>
          </cell>
        </row>
        <row r="31">
          <cell r="D31" t="str">
            <v>Кузбассэнерго-РСК</v>
          </cell>
        </row>
        <row r="32">
          <cell r="D32" t="str">
            <v>Омскэнерго</v>
          </cell>
        </row>
        <row r="33">
          <cell r="D33" t="str">
            <v>Тываэнерго</v>
          </cell>
        </row>
        <row r="34">
          <cell r="D34" t="str">
            <v>Хакасэнерго</v>
          </cell>
        </row>
        <row r="35">
          <cell r="D35" t="str">
            <v>Читаэнерго</v>
          </cell>
        </row>
        <row r="36">
          <cell r="D36" t="str">
            <v>Пермэнерго</v>
          </cell>
        </row>
        <row r="37">
          <cell r="D37" t="str">
            <v>Свердловэнерго</v>
          </cell>
        </row>
        <row r="38">
          <cell r="D38" t="str">
            <v>Челябэнерго</v>
          </cell>
        </row>
        <row r="39">
          <cell r="D39" t="str">
            <v>Астраханьэнерго</v>
          </cell>
        </row>
        <row r="40">
          <cell r="D40" t="str">
            <v>Волгоградэнерго</v>
          </cell>
        </row>
        <row r="41">
          <cell r="D41" t="str">
            <v>Калмэнерго</v>
          </cell>
        </row>
        <row r="42">
          <cell r="D42" t="str">
            <v>Ростовэнерго</v>
          </cell>
        </row>
        <row r="43">
          <cell r="D43" t="str">
            <v>Владимирэнерго</v>
          </cell>
        </row>
        <row r="44">
          <cell r="D44" t="str">
            <v>Ивэнерго</v>
          </cell>
        </row>
        <row r="45">
          <cell r="D45" t="str">
            <v>Калугаэнерго</v>
          </cell>
        </row>
        <row r="46">
          <cell r="D46" t="str">
            <v>Кировэнерго</v>
          </cell>
        </row>
        <row r="47">
          <cell r="D47" t="str">
            <v>Мариэнерго</v>
          </cell>
        </row>
        <row r="48">
          <cell r="D48" t="str">
            <v>Нижновэнерго</v>
          </cell>
        </row>
        <row r="49">
          <cell r="D49" t="str">
            <v>Рязаньэнерго</v>
          </cell>
        </row>
        <row r="50">
          <cell r="D50" t="str">
            <v>Тулэнерго</v>
          </cell>
        </row>
        <row r="51">
          <cell r="D51" t="str">
            <v>Удмуртэнерго</v>
          </cell>
        </row>
        <row r="52">
          <cell r="D52" t="str">
            <v>Самарские РС</v>
          </cell>
        </row>
        <row r="53">
          <cell r="D53" t="str">
            <v>Саратовские РС</v>
          </cell>
        </row>
        <row r="54">
          <cell r="D54" t="str">
            <v>Ульяновские РС</v>
          </cell>
        </row>
        <row r="55">
          <cell r="D55" t="str">
            <v>Мордовэнерго</v>
          </cell>
        </row>
        <row r="56">
          <cell r="D56" t="str">
            <v>Оренбургэнерго</v>
          </cell>
        </row>
        <row r="57">
          <cell r="D57" t="str">
            <v>Пензаэнерго</v>
          </cell>
        </row>
        <row r="58">
          <cell r="D58" t="str">
            <v>Чувашэнерго</v>
          </cell>
        </row>
        <row r="59">
          <cell r="D59" t="str">
            <v>Москва</v>
          </cell>
        </row>
        <row r="60">
          <cell r="D60" t="str">
            <v>Московская область</v>
          </cell>
        </row>
        <row r="61">
          <cell r="D61" t="str">
            <v>Санкт-Петербург</v>
          </cell>
        </row>
        <row r="62">
          <cell r="D62" t="str">
            <v>Ленинградская область</v>
          </cell>
        </row>
      </sheetData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  <sheetName val="14б ДПН отчет"/>
      <sheetName val="16а Сводный анализ"/>
      <sheetName val="Титульны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ик"/>
      <sheetName val="Баланс ээ"/>
      <sheetName val="Баланс мощности"/>
      <sheetName val="regs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14б ДПН отчет"/>
      <sheetName val="16а Сводный анализ"/>
      <sheetName val="TEHSHEET"/>
      <sheetName val="Заголовок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Обновление"/>
      <sheetName val="Справочник"/>
      <sheetName val="сбыт"/>
      <sheetName val="ЭСО"/>
      <sheetName val="сети"/>
      <sheetName val="Ген. не уч. ОРЭМ"/>
      <sheetName val="Баланс ээ"/>
      <sheetName val="Баланс мощности"/>
      <sheetName val="Свод"/>
      <sheetName val="топливо"/>
      <sheetName val="Титул"/>
      <sheetName val="Прил 1"/>
      <sheetName val="Прил 2"/>
      <sheetName val="Прил 3"/>
      <sheetName val="regs"/>
      <sheetName val="Регионы"/>
      <sheetName val="Лист1"/>
    </sheetNames>
    <sheetDataSet>
      <sheetData sheetId="0"/>
      <sheetData sheetId="1">
        <row r="15">
          <cell r="B15">
            <v>2006</v>
          </cell>
        </row>
      </sheetData>
      <sheetData sheetId="2"/>
      <sheetData sheetId="3"/>
      <sheetData sheetId="4"/>
      <sheetData sheetId="5"/>
      <sheetData sheetId="6">
        <row r="1">
          <cell r="I1" t="str">
            <v>Все сетевые компании</v>
          </cell>
        </row>
      </sheetData>
      <sheetData sheetId="7">
        <row r="96">
          <cell r="H96">
            <v>831.91</v>
          </cell>
        </row>
      </sheetData>
      <sheetData sheetId="8"/>
      <sheetData sheetId="9" refreshError="1"/>
      <sheetData sheetId="10">
        <row r="13">
          <cell r="F13">
            <v>3408.74</v>
          </cell>
        </row>
      </sheetData>
      <sheetData sheetId="11">
        <row r="12">
          <cell r="H12">
            <v>556.22</v>
          </cell>
        </row>
      </sheetData>
      <sheetData sheetId="12">
        <row r="12">
          <cell r="H12">
            <v>115.65</v>
          </cell>
        </row>
      </sheetData>
      <sheetData sheetId="13">
        <row r="5">
          <cell r="D5">
            <v>14149285.27</v>
          </cell>
        </row>
      </sheetData>
      <sheetData sheetId="14"/>
      <sheetData sheetId="15"/>
      <sheetData sheetId="16"/>
      <sheetData sheetId="17"/>
      <sheetData sheetId="18"/>
      <sheetData sheetId="19">
        <row r="1">
          <cell r="A1" t="str">
            <v>Выберите регион из списка…</v>
          </cell>
        </row>
      </sheetData>
      <sheetData sheetId="20"/>
      <sheetData sheetId="2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.3"/>
      <sheetName val="П1.4"/>
      <sheetName val="П1.5"/>
      <sheetName val="П1.6верх"/>
      <sheetName val="П1.30"/>
      <sheetName val="Волгоградэнерго"/>
      <sheetName val="переток из РСК в ТСО (2010)"/>
      <sheetName val="котел энергия"/>
      <sheetName val="котел мощность"/>
      <sheetName val="П1.6низ"/>
      <sheetName val="Облэлектро"/>
      <sheetName val="МУПП ВМЭС"/>
      <sheetName val="МКП ВМЭС"/>
      <sheetName val="РЖД"/>
      <sheetName val="ВДГБУВПиС"/>
      <sheetName val="Аэропорт"/>
      <sheetName val="ВАКЗ"/>
      <sheetName val="ВОРК"/>
      <sheetName val="ГПЭ"/>
      <sheetName val="Сил.кирп."/>
      <sheetName val="Каустик"/>
      <sheetName val="Энергосвязь"/>
      <sheetName val="ВЗБТ"/>
      <sheetName val="ВЭМЗ"/>
      <sheetName val="Манхэттен"/>
      <sheetName val="ВолПолесье"/>
      <sheetName val="ВОМЗ "/>
      <sheetName val="ТЭЦ-3"/>
      <sheetName val="Хладокомб."/>
      <sheetName val="ВгТЗ"/>
      <sheetName val="Лукойл эн.сети"/>
      <sheetName val="Северст.Мет"/>
      <sheetName val="ЗТУ"/>
      <sheetName val="ВРНУ"/>
      <sheetName val="Баррикады"/>
      <sheetName val="В-днефтемаш"/>
      <sheetName val="ЖБИ-1"/>
      <sheetName val="Оргсинтез"/>
      <sheetName val="ВПЗ"/>
      <sheetName val="Каучук"/>
      <sheetName val="ВТЗ"/>
      <sheetName val="СУАЛ"/>
      <sheetName val="КЗСМИ"/>
      <sheetName val="Зодиал"/>
      <sheetName val="Волг.мельница"/>
      <sheetName val="ЖБИ-2"/>
      <sheetName val="ВодаКрист"/>
      <sheetName val="Комфи СКБ"/>
      <sheetName val="ВГТРК"/>
      <sheetName val="ЦУМ"/>
      <sheetName val="ИПК_Царицын"/>
      <sheetName val="Реч.порт"/>
      <sheetName val="потери ТСО24.04"/>
      <sheetName val="баланс эн.и мощн."/>
      <sheetName val="П.1.6 ВОЭСК низ 2009"/>
      <sheetName val="П1.6 низ ВОЭСК2010(02.09)"/>
      <sheetName val="ОПП-сбыт(низ2009)"/>
      <sheetName val="ОПП-сбыт(низ2010)(02.09)"/>
      <sheetName val="анализ выручки (тарифы 2009г)"/>
      <sheetName val="17"/>
      <sheetName val="Лист3"/>
      <sheetName val="24"/>
      <sheetName val="Лист2"/>
      <sheetName val="Ф-2 (для АО-энерго)"/>
      <sheetName val="свод"/>
      <sheetName val="25"/>
      <sheetName val="4"/>
      <sheetName val="перекрестка"/>
      <sheetName val="5"/>
      <sheetName val="17.1"/>
      <sheetName val="16"/>
      <sheetName val="Ф-1 (для АО-энерго)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.3"/>
      <sheetName val="П1.4"/>
      <sheetName val="П1.5"/>
      <sheetName val="П1.6верх"/>
      <sheetName val="П1.30"/>
      <sheetName val="Волгоградэнерго"/>
      <sheetName val="переток из РСК в ТСО (2010)"/>
      <sheetName val="котел энергия"/>
      <sheetName val="котел мощность"/>
      <sheetName val="П1.6низ"/>
      <sheetName val="Облэлектро"/>
      <sheetName val="МУПП ВМЭС"/>
      <sheetName val="МКП ВМЭС"/>
      <sheetName val="РЖД"/>
      <sheetName val="ВДГБУВПиС"/>
      <sheetName val="Аэропорт"/>
      <sheetName val="ВАКЗ"/>
      <sheetName val="ВОРК"/>
      <sheetName val="ГПЭ"/>
      <sheetName val="Сил.кирп."/>
      <sheetName val="Каустик"/>
      <sheetName val="Энергосвязь"/>
      <sheetName val="ВЗБТ"/>
      <sheetName val="ВЭМЗ"/>
      <sheetName val="Манхэттен"/>
      <sheetName val="ВолПолесье"/>
      <sheetName val="ВОМЗ "/>
      <sheetName val="ТЭЦ-3"/>
      <sheetName val="Хладокомб."/>
      <sheetName val="ВгТЗ"/>
      <sheetName val="Лукойл эн.сети"/>
      <sheetName val="Северст.Мет"/>
      <sheetName val="ЗТУ"/>
      <sheetName val="ВРНУ"/>
      <sheetName val="Баррикады"/>
      <sheetName val="В-днефтемаш"/>
      <sheetName val="ЖБИ-1"/>
      <sheetName val="Оргсинтез"/>
      <sheetName val="ВПЗ"/>
      <sheetName val="Каучук"/>
      <sheetName val="ВТЗ"/>
      <sheetName val="СУАЛ"/>
      <sheetName val="КЗСМИ"/>
      <sheetName val="Зодиал"/>
      <sheetName val="Волг.мельница"/>
      <sheetName val="ЖБИ-2"/>
      <sheetName val="ВодаКрист"/>
      <sheetName val="Комфи СКБ"/>
      <sheetName val="ВГТРК"/>
      <sheetName val="ЦУМ"/>
      <sheetName val="ИПК_Царицын"/>
      <sheetName val="Реч.порт"/>
      <sheetName val="потери ТСО24.04"/>
      <sheetName val="баланс эн.и мощн."/>
      <sheetName val="П.1.6 ВОЭСК низ 2009"/>
      <sheetName val="П1.6 низ ВОЭСК2010(02.09)"/>
      <sheetName val="ОПП-сбыт(низ2009)"/>
      <sheetName val="ОПП-сбыт(низ2010)(02.09)"/>
      <sheetName val="анализ выручки (тарифы 2009г)"/>
      <sheetName val="17"/>
      <sheetName val="Лист3"/>
      <sheetName val="24"/>
      <sheetName val="Лист2"/>
      <sheetName val="Ф-2 (для АО-энерго)"/>
      <sheetName val="свод"/>
      <sheetName val="25"/>
      <sheetName val="4"/>
      <sheetName val="перекрестка"/>
      <sheetName val="5"/>
      <sheetName val="17.1"/>
      <sheetName val="16"/>
      <sheetName val="Ф-1 (для АО-энерго)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4б ДПН отчет"/>
      <sheetName val="16а Сводный анализ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_FES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УФ-6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lone"/>
      <sheetName val="Свод по регионам"/>
      <sheetName val="Заголовок"/>
      <sheetName val="TEHSHEET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</sheetNames>
    <sheetDataSet>
      <sheetData sheetId="0" refreshError="1">
        <row r="8">
          <cell r="G8">
            <v>12550382.6187</v>
          </cell>
          <cell r="H8">
            <v>12550382.6187</v>
          </cell>
          <cell r="I8">
            <v>789239.2794</v>
          </cell>
          <cell r="J8">
            <v>0</v>
          </cell>
          <cell r="K8">
            <v>789239.2794</v>
          </cell>
          <cell r="L8">
            <v>117109.09639999999</v>
          </cell>
          <cell r="M8">
            <v>3732.0171999999998</v>
          </cell>
          <cell r="N8">
            <v>668398.16579999996</v>
          </cell>
          <cell r="O8">
            <v>3233470.5200999998</v>
          </cell>
          <cell r="P8">
            <v>2920527</v>
          </cell>
          <cell r="Q8">
            <v>312943.52010000002</v>
          </cell>
          <cell r="R8">
            <v>0</v>
          </cell>
          <cell r="S8">
            <v>0</v>
          </cell>
          <cell r="T8">
            <v>0</v>
          </cell>
          <cell r="U8">
            <v>8527672.8191999998</v>
          </cell>
          <cell r="V8">
            <v>816.21320000000003</v>
          </cell>
          <cell r="W8">
            <v>772.50149999999996</v>
          </cell>
          <cell r="X8">
            <v>9331.5499999999993</v>
          </cell>
          <cell r="Y8">
            <v>10447.85</v>
          </cell>
          <cell r="Z8">
            <v>10141.549999999999</v>
          </cell>
          <cell r="AA8">
            <v>410</v>
          </cell>
        </row>
        <row r="9">
          <cell r="G9">
            <v>5498457.9024</v>
          </cell>
          <cell r="H9">
            <v>5498457.9024</v>
          </cell>
          <cell r="I9">
            <v>415359.5526</v>
          </cell>
          <cell r="J9">
            <v>0</v>
          </cell>
          <cell r="K9">
            <v>415359.5526</v>
          </cell>
          <cell r="L9">
            <v>49722.9421</v>
          </cell>
          <cell r="M9">
            <v>1558.8749</v>
          </cell>
          <cell r="N9">
            <v>364077.73560000001</v>
          </cell>
          <cell r="O9">
            <v>1500122.6577999999</v>
          </cell>
          <cell r="P9">
            <v>763077.43500000006</v>
          </cell>
          <cell r="Q9">
            <v>315485.15240000002</v>
          </cell>
          <cell r="R9">
            <v>421560.07040000003</v>
          </cell>
          <cell r="S9">
            <v>0</v>
          </cell>
          <cell r="T9">
            <v>0</v>
          </cell>
          <cell r="U9">
            <v>3582975.6919999998</v>
          </cell>
          <cell r="V9">
            <v>827.6739</v>
          </cell>
          <cell r="W9">
            <v>728.48590000000002</v>
          </cell>
          <cell r="X9">
            <v>3723.1</v>
          </cell>
          <cell r="Y9">
            <v>4328.97</v>
          </cell>
          <cell r="Z9">
            <v>4085.7</v>
          </cell>
          <cell r="AA9">
            <v>243.27</v>
          </cell>
        </row>
        <row r="10">
          <cell r="G10">
            <v>7662951.7280999999</v>
          </cell>
          <cell r="H10">
            <v>7662951.7280999999</v>
          </cell>
          <cell r="I10">
            <v>440293.77879999997</v>
          </cell>
          <cell r="J10">
            <v>0</v>
          </cell>
          <cell r="K10">
            <v>440293.77879999997</v>
          </cell>
          <cell r="L10">
            <v>80103.777000000002</v>
          </cell>
          <cell r="M10">
            <v>2157.2934</v>
          </cell>
          <cell r="N10">
            <v>358032.7084</v>
          </cell>
          <cell r="O10">
            <v>2328963.4246</v>
          </cell>
          <cell r="P10">
            <v>1442731.7202000001</v>
          </cell>
          <cell r="Q10">
            <v>692233.31889999995</v>
          </cell>
          <cell r="R10">
            <v>167998.3855</v>
          </cell>
          <cell r="S10">
            <v>-26000</v>
          </cell>
          <cell r="T10">
            <v>0</v>
          </cell>
          <cell r="U10">
            <v>4893694.5247</v>
          </cell>
          <cell r="V10">
            <v>754.7921</v>
          </cell>
          <cell r="W10">
            <v>705.4579</v>
          </cell>
          <cell r="X10">
            <v>5364.9</v>
          </cell>
          <cell r="Y10">
            <v>6483.5</v>
          </cell>
          <cell r="Z10">
            <v>6258.5</v>
          </cell>
          <cell r="AA10">
            <v>225</v>
          </cell>
        </row>
        <row r="11">
          <cell r="G11">
            <v>9470763.4067000002</v>
          </cell>
          <cell r="H11">
            <v>9470763.4067000002</v>
          </cell>
          <cell r="I11">
            <v>741812.96059999999</v>
          </cell>
          <cell r="J11">
            <v>0</v>
          </cell>
          <cell r="K11">
            <v>741812.96059999999</v>
          </cell>
          <cell r="L11">
            <v>98810.714300000007</v>
          </cell>
          <cell r="M11">
            <v>2661.8530999999998</v>
          </cell>
          <cell r="N11">
            <v>640340.39320000005</v>
          </cell>
          <cell r="O11">
            <v>2570533.6546</v>
          </cell>
          <cell r="P11">
            <v>1643674.6078999999</v>
          </cell>
          <cell r="Q11">
            <v>352176.31969999999</v>
          </cell>
          <cell r="R11">
            <v>574682.72699999996</v>
          </cell>
          <cell r="S11">
            <v>0</v>
          </cell>
          <cell r="T11">
            <v>0</v>
          </cell>
          <cell r="U11">
            <v>6158416.7915000003</v>
          </cell>
          <cell r="V11">
            <v>758.60789999999997</v>
          </cell>
          <cell r="W11">
            <v>727.90920000000006</v>
          </cell>
          <cell r="X11">
            <v>6537</v>
          </cell>
          <cell r="Y11">
            <v>8118.05</v>
          </cell>
          <cell r="Z11">
            <v>7918.3</v>
          </cell>
          <cell r="AA11">
            <v>199.75</v>
          </cell>
        </row>
        <row r="12">
          <cell r="G12">
            <v>5449426.8413000004</v>
          </cell>
          <cell r="H12">
            <v>5449426.8413000004</v>
          </cell>
          <cell r="I12">
            <v>237521.65470000001</v>
          </cell>
          <cell r="J12">
            <v>0</v>
          </cell>
          <cell r="K12">
            <v>237521.65470000001</v>
          </cell>
          <cell r="L12">
            <v>48327.814599999998</v>
          </cell>
          <cell r="M12">
            <v>1567.0081</v>
          </cell>
          <cell r="N12">
            <v>187626.83199999999</v>
          </cell>
          <cell r="O12">
            <v>1624581.4907</v>
          </cell>
          <cell r="P12">
            <v>672660</v>
          </cell>
          <cell r="Q12">
            <v>199617.565</v>
          </cell>
          <cell r="R12">
            <v>752303.92570000002</v>
          </cell>
          <cell r="S12">
            <v>0</v>
          </cell>
          <cell r="T12">
            <v>0</v>
          </cell>
          <cell r="U12">
            <v>3587323.6959000002</v>
          </cell>
          <cell r="V12">
            <v>923.226</v>
          </cell>
          <cell r="W12">
            <v>849.44190000000003</v>
          </cell>
          <cell r="X12">
            <v>3389.71</v>
          </cell>
          <cell r="Y12">
            <v>3885.64</v>
          </cell>
          <cell r="Z12">
            <v>3790.35</v>
          </cell>
          <cell r="AA12">
            <v>95.29</v>
          </cell>
        </row>
        <row r="13">
          <cell r="G13">
            <v>5005269.1846000003</v>
          </cell>
          <cell r="H13">
            <v>5005269.1846000003</v>
          </cell>
          <cell r="I13">
            <v>624612.48759999999</v>
          </cell>
          <cell r="J13">
            <v>333433.8</v>
          </cell>
          <cell r="K13">
            <v>374076.58390000003</v>
          </cell>
          <cell r="L13">
            <v>51950.903200000001</v>
          </cell>
          <cell r="M13">
            <v>1198.627</v>
          </cell>
          <cell r="N13">
            <v>320927.05369999999</v>
          </cell>
          <cell r="O13">
            <v>1686990.0785000001</v>
          </cell>
          <cell r="P13">
            <v>1385898.5799</v>
          </cell>
          <cell r="Q13">
            <v>193107.3224</v>
          </cell>
          <cell r="R13">
            <v>107984.1762</v>
          </cell>
          <cell r="S13">
            <v>0</v>
          </cell>
          <cell r="T13">
            <v>0</v>
          </cell>
          <cell r="U13">
            <v>2693666.6184999999</v>
          </cell>
          <cell r="V13">
            <v>665.41499999999996</v>
          </cell>
          <cell r="W13">
            <v>605.33299999999997</v>
          </cell>
          <cell r="X13">
            <v>3326.8</v>
          </cell>
          <cell r="Y13">
            <v>4048.1</v>
          </cell>
          <cell r="Z13">
            <v>3908.8</v>
          </cell>
          <cell r="AA13">
            <v>139.30000000000001</v>
          </cell>
        </row>
        <row r="14">
          <cell r="G14">
            <v>3871475.2555999998</v>
          </cell>
          <cell r="H14">
            <v>3871475.2555999998</v>
          </cell>
          <cell r="I14">
            <v>211336.726</v>
          </cell>
          <cell r="J14">
            <v>0</v>
          </cell>
          <cell r="K14">
            <v>211335.726</v>
          </cell>
          <cell r="L14">
            <v>36695.097000000002</v>
          </cell>
          <cell r="M14">
            <v>1099.2019</v>
          </cell>
          <cell r="N14">
            <v>173541.4271</v>
          </cell>
          <cell r="O14">
            <v>1153799.2792</v>
          </cell>
          <cell r="P14">
            <v>1029483</v>
          </cell>
          <cell r="Q14">
            <v>124316.2792</v>
          </cell>
          <cell r="R14">
            <v>0</v>
          </cell>
          <cell r="S14">
            <v>0</v>
          </cell>
          <cell r="T14">
            <v>0</v>
          </cell>
          <cell r="U14">
            <v>-1362049.1598</v>
          </cell>
          <cell r="V14">
            <v>-194578.45139999999</v>
          </cell>
          <cell r="W14">
            <v>733.29650000000004</v>
          </cell>
          <cell r="X14">
            <v>2508.37</v>
          </cell>
          <cell r="Y14">
            <v>7</v>
          </cell>
          <cell r="Z14">
            <v>3073.07</v>
          </cell>
          <cell r="AA14">
            <v>166.8</v>
          </cell>
        </row>
        <row r="15">
          <cell r="G15">
            <v>6251902.0334000001</v>
          </cell>
          <cell r="H15">
            <v>6251902.0334000001</v>
          </cell>
          <cell r="I15">
            <v>470883.53730000003</v>
          </cell>
          <cell r="J15">
            <v>0</v>
          </cell>
          <cell r="K15">
            <v>470883.53730000003</v>
          </cell>
          <cell r="L15">
            <v>67886.428599999999</v>
          </cell>
          <cell r="M15">
            <v>1808.8036999999999</v>
          </cell>
          <cell r="N15">
            <v>401188.30499999999</v>
          </cell>
          <cell r="O15">
            <v>1660644.4971</v>
          </cell>
          <cell r="P15">
            <v>1475428.2217000001</v>
          </cell>
          <cell r="Q15">
            <v>177269.59890000001</v>
          </cell>
          <cell r="R15">
            <v>7946.6764999999996</v>
          </cell>
          <cell r="S15">
            <v>0</v>
          </cell>
          <cell r="T15">
            <v>0</v>
          </cell>
          <cell r="U15">
            <v>4120373.9989999998</v>
          </cell>
          <cell r="V15">
            <v>707.18309999999997</v>
          </cell>
          <cell r="W15">
            <v>665.01980000000003</v>
          </cell>
          <cell r="X15">
            <v>4832.46</v>
          </cell>
          <cell r="Y15">
            <v>5826.46</v>
          </cell>
          <cell r="Z15">
            <v>5644.89</v>
          </cell>
          <cell r="AA15">
            <v>181.57</v>
          </cell>
        </row>
        <row r="16">
          <cell r="G16">
            <v>9048819.5743000004</v>
          </cell>
          <cell r="H16">
            <v>9048819.5743000004</v>
          </cell>
          <cell r="I16">
            <v>624078.05429999996</v>
          </cell>
          <cell r="J16">
            <v>17525.28</v>
          </cell>
          <cell r="K16">
            <v>611332.39430000004</v>
          </cell>
          <cell r="L16">
            <v>95430.712299999999</v>
          </cell>
          <cell r="M16">
            <v>2762.4220999999998</v>
          </cell>
          <cell r="N16">
            <v>513139.2599</v>
          </cell>
          <cell r="O16">
            <v>2085724.2975999999</v>
          </cell>
          <cell r="P16">
            <v>1117303.952</v>
          </cell>
          <cell r="Q16">
            <v>292569.46010000003</v>
          </cell>
          <cell r="R16">
            <v>675850.88549999997</v>
          </cell>
          <cell r="S16">
            <v>0</v>
          </cell>
          <cell r="T16">
            <v>0</v>
          </cell>
          <cell r="U16">
            <v>6339017.2224000003</v>
          </cell>
          <cell r="V16">
            <v>828.35029999999995</v>
          </cell>
          <cell r="W16">
            <v>754.99030000000005</v>
          </cell>
          <cell r="X16">
            <v>6461.1</v>
          </cell>
          <cell r="Y16">
            <v>7652.58</v>
          </cell>
          <cell r="Z16">
            <v>7409.82</v>
          </cell>
          <cell r="AA16">
            <v>242.76</v>
          </cell>
        </row>
        <row r="17">
          <cell r="G17">
            <v>48176518.647699997</v>
          </cell>
          <cell r="H17">
            <v>48176518.647699997</v>
          </cell>
          <cell r="I17">
            <v>3754520.3470999999</v>
          </cell>
          <cell r="J17">
            <v>0</v>
          </cell>
          <cell r="K17">
            <v>3754520.3470999999</v>
          </cell>
          <cell r="L17">
            <v>450405.79810000001</v>
          </cell>
          <cell r="M17">
            <v>12770.4756</v>
          </cell>
          <cell r="N17">
            <v>3291344.0734000001</v>
          </cell>
          <cell r="O17">
            <v>15308059.0462</v>
          </cell>
          <cell r="P17">
            <v>27311690.078499999</v>
          </cell>
          <cell r="Q17">
            <v>1652214.0077</v>
          </cell>
          <cell r="R17">
            <v>0</v>
          </cell>
          <cell r="S17">
            <v>0</v>
          </cell>
          <cell r="T17">
            <v>-13655845.039999999</v>
          </cell>
          <cell r="U17">
            <v>29113939.2544</v>
          </cell>
          <cell r="V17">
            <v>732.37180000000001</v>
          </cell>
          <cell r="W17">
            <v>687.71609999999998</v>
          </cell>
          <cell r="X17">
            <v>32824.5</v>
          </cell>
          <cell r="Y17">
            <v>39752.949999999997</v>
          </cell>
          <cell r="Z17">
            <v>39033.5</v>
          </cell>
          <cell r="AA17">
            <v>719.45</v>
          </cell>
        </row>
        <row r="18">
          <cell r="G18">
            <v>3418999.213</v>
          </cell>
          <cell r="H18">
            <v>3418999.213</v>
          </cell>
          <cell r="I18">
            <v>228152.3493</v>
          </cell>
          <cell r="J18">
            <v>0</v>
          </cell>
          <cell r="K18">
            <v>228152.3493</v>
          </cell>
          <cell r="L18">
            <v>34041.235099999998</v>
          </cell>
          <cell r="M18">
            <v>869.28750000000002</v>
          </cell>
          <cell r="N18">
            <v>193241.82670000001</v>
          </cell>
          <cell r="O18">
            <v>1205679.1668</v>
          </cell>
          <cell r="P18">
            <v>1096145.7315</v>
          </cell>
          <cell r="Q18">
            <v>109533.4353</v>
          </cell>
          <cell r="R18">
            <v>0</v>
          </cell>
          <cell r="S18">
            <v>0</v>
          </cell>
          <cell r="T18">
            <v>0</v>
          </cell>
          <cell r="U18">
            <v>1985167.6969000001</v>
          </cell>
          <cell r="V18">
            <v>704.39729999999997</v>
          </cell>
          <cell r="W18">
            <v>665.59</v>
          </cell>
          <cell r="X18">
            <v>2325.9499999999998</v>
          </cell>
          <cell r="Y18">
            <v>2818.25</v>
          </cell>
          <cell r="Z18">
            <v>2727.65</v>
          </cell>
          <cell r="AA18">
            <v>90.6</v>
          </cell>
        </row>
        <row r="19">
          <cell r="G19">
            <v>5438842.6375000002</v>
          </cell>
          <cell r="H19">
            <v>5438842.6375000002</v>
          </cell>
          <cell r="I19">
            <v>1186401.7345</v>
          </cell>
          <cell r="J19">
            <v>1130038.94</v>
          </cell>
          <cell r="K19">
            <v>304750.79930000001</v>
          </cell>
          <cell r="L19">
            <v>59848.098400000003</v>
          </cell>
          <cell r="M19">
            <v>1214.385</v>
          </cell>
          <cell r="N19">
            <v>243688.31589999999</v>
          </cell>
          <cell r="O19">
            <v>1405518.4394</v>
          </cell>
          <cell r="P19">
            <v>921622</v>
          </cell>
          <cell r="Q19">
            <v>134715.29120000001</v>
          </cell>
          <cell r="R19">
            <v>349181.1482</v>
          </cell>
          <cell r="S19">
            <v>0</v>
          </cell>
          <cell r="T19">
            <v>0</v>
          </cell>
          <cell r="U19">
            <v>2846922.4635999999</v>
          </cell>
          <cell r="V19">
            <v>763.48329999999999</v>
          </cell>
          <cell r="W19">
            <v>687.75660000000005</v>
          </cell>
          <cell r="X19">
            <v>4438.6099999999997</v>
          </cell>
          <cell r="Y19">
            <v>3728.86</v>
          </cell>
          <cell r="Z19">
            <v>3170.76</v>
          </cell>
          <cell r="AA19">
            <v>136.1</v>
          </cell>
        </row>
        <row r="20">
          <cell r="G20">
            <v>5439942.2211999996</v>
          </cell>
          <cell r="H20">
            <v>5439942.2211999996</v>
          </cell>
          <cell r="I20">
            <v>347133.58240000001</v>
          </cell>
          <cell r="J20">
            <v>0</v>
          </cell>
          <cell r="K20">
            <v>347133.58240000001</v>
          </cell>
          <cell r="L20">
            <v>49191.346100000002</v>
          </cell>
          <cell r="M20">
            <v>1504.9148</v>
          </cell>
          <cell r="N20">
            <v>296437.32150000002</v>
          </cell>
          <cell r="O20">
            <v>1644413.2634000001</v>
          </cell>
          <cell r="P20">
            <v>1431424</v>
          </cell>
          <cell r="Q20">
            <v>212989.2634</v>
          </cell>
          <cell r="R20">
            <v>0</v>
          </cell>
          <cell r="S20">
            <v>0</v>
          </cell>
          <cell r="T20">
            <v>0</v>
          </cell>
          <cell r="U20">
            <v>3448395.3753999998</v>
          </cell>
          <cell r="V20">
            <v>809.779</v>
          </cell>
          <cell r="W20">
            <v>721.82320000000004</v>
          </cell>
          <cell r="X20">
            <v>3520.14</v>
          </cell>
          <cell r="Y20">
            <v>4258.4399999999996</v>
          </cell>
          <cell r="Z20">
            <v>4133.8</v>
          </cell>
          <cell r="AA20">
            <v>124.82</v>
          </cell>
        </row>
        <row r="21">
          <cell r="G21">
            <v>4786609.7582</v>
          </cell>
          <cell r="H21">
            <v>4786609.7582</v>
          </cell>
          <cell r="I21">
            <v>298273.59370000003</v>
          </cell>
          <cell r="J21">
            <v>0</v>
          </cell>
          <cell r="K21">
            <v>298273.59370000003</v>
          </cell>
          <cell r="L21">
            <v>42426.225700000003</v>
          </cell>
          <cell r="M21">
            <v>1223.9419</v>
          </cell>
          <cell r="N21">
            <v>254623.42610000001</v>
          </cell>
          <cell r="O21">
            <v>1683630.4313000001</v>
          </cell>
          <cell r="P21">
            <v>1328634.2035999999</v>
          </cell>
          <cell r="Q21">
            <v>354996.22769999999</v>
          </cell>
          <cell r="R21">
            <v>0</v>
          </cell>
          <cell r="S21">
            <v>0</v>
          </cell>
          <cell r="T21">
            <v>0</v>
          </cell>
          <cell r="U21">
            <v>2804705.7332000001</v>
          </cell>
          <cell r="V21">
            <v>799.52610000000004</v>
          </cell>
          <cell r="W21">
            <v>763.3193</v>
          </cell>
          <cell r="X21">
            <v>2878.04</v>
          </cell>
          <cell r="Y21">
            <v>3507.96</v>
          </cell>
          <cell r="Z21">
            <v>3414.46</v>
          </cell>
          <cell r="AA21">
            <v>92.9</v>
          </cell>
        </row>
        <row r="22">
          <cell r="G22">
            <v>7031403.8021</v>
          </cell>
          <cell r="H22">
            <v>7031403.8021</v>
          </cell>
          <cell r="I22">
            <v>486669.5379</v>
          </cell>
          <cell r="J22">
            <v>0</v>
          </cell>
          <cell r="K22">
            <v>486669.5379</v>
          </cell>
          <cell r="L22">
            <v>65394.416400000002</v>
          </cell>
          <cell r="M22">
            <v>1882.9296999999999</v>
          </cell>
          <cell r="N22">
            <v>419392.19179999997</v>
          </cell>
          <cell r="O22">
            <v>2229294.7662</v>
          </cell>
          <cell r="P22">
            <v>1640318.6521000001</v>
          </cell>
          <cell r="Q22">
            <v>374236.82260000001</v>
          </cell>
          <cell r="R22">
            <v>214739.29149999999</v>
          </cell>
          <cell r="S22">
            <v>0</v>
          </cell>
          <cell r="T22">
            <v>0</v>
          </cell>
          <cell r="U22">
            <v>4315439.4979999997</v>
          </cell>
          <cell r="V22">
            <v>768.25049999999999</v>
          </cell>
          <cell r="W22">
            <v>686.88329999999996</v>
          </cell>
          <cell r="X22">
            <v>4204.3</v>
          </cell>
          <cell r="Y22">
            <v>5617.23</v>
          </cell>
          <cell r="Z22">
            <v>5415.8</v>
          </cell>
          <cell r="AA22">
            <v>185.07</v>
          </cell>
        </row>
        <row r="23">
          <cell r="G23">
            <v>10509784.8949</v>
          </cell>
          <cell r="H23">
            <v>10509784.8949</v>
          </cell>
          <cell r="I23">
            <v>514147.08679999999</v>
          </cell>
          <cell r="J23">
            <v>0</v>
          </cell>
          <cell r="K23">
            <v>514147.08679999999</v>
          </cell>
          <cell r="L23">
            <v>105879.3186</v>
          </cell>
          <cell r="M23">
            <v>3309.9218000000001</v>
          </cell>
          <cell r="N23">
            <v>404957.84639999998</v>
          </cell>
          <cell r="O23">
            <v>2424372.0724999998</v>
          </cell>
          <cell r="P23">
            <v>1760392.3563000001</v>
          </cell>
          <cell r="Q23">
            <v>437813.17460000003</v>
          </cell>
          <cell r="R23">
            <v>226166.5416</v>
          </cell>
          <cell r="S23">
            <v>0</v>
          </cell>
          <cell r="T23">
            <v>0</v>
          </cell>
          <cell r="U23">
            <v>7571265.7356000002</v>
          </cell>
          <cell r="V23">
            <v>870.43949999999995</v>
          </cell>
          <cell r="W23">
            <v>808.98209999999995</v>
          </cell>
          <cell r="X23">
            <v>7189.91</v>
          </cell>
          <cell r="Y23">
            <v>8698.2099999999991</v>
          </cell>
          <cell r="Z23">
            <v>8471.2199999999993</v>
          </cell>
          <cell r="AA23">
            <v>226.99</v>
          </cell>
        </row>
        <row r="24">
          <cell r="G24">
            <v>8509116.0681999996</v>
          </cell>
          <cell r="H24">
            <v>8509116.0681999996</v>
          </cell>
          <cell r="I24">
            <v>395635.60639999999</v>
          </cell>
          <cell r="J24">
            <v>0</v>
          </cell>
          <cell r="K24">
            <v>395635.60639999999</v>
          </cell>
          <cell r="L24">
            <v>86086.103499999997</v>
          </cell>
          <cell r="M24">
            <v>2712.7687000000001</v>
          </cell>
          <cell r="N24">
            <v>306836.73420000001</v>
          </cell>
          <cell r="O24">
            <v>1909258.2962</v>
          </cell>
          <cell r="P24">
            <v>1403023.0536</v>
          </cell>
          <cell r="Q24">
            <v>167044.05739999999</v>
          </cell>
          <cell r="R24">
            <v>339191.18520000001</v>
          </cell>
          <cell r="S24">
            <v>0</v>
          </cell>
          <cell r="T24">
            <v>0</v>
          </cell>
          <cell r="U24">
            <v>6204222.1655999999</v>
          </cell>
          <cell r="V24">
            <v>841.45929999999998</v>
          </cell>
          <cell r="W24">
            <v>809.9162</v>
          </cell>
          <cell r="X24">
            <v>6203.3</v>
          </cell>
          <cell r="Y24">
            <v>7373.17</v>
          </cell>
          <cell r="Z24">
            <v>7117.92</v>
          </cell>
          <cell r="AA24">
            <v>228.77</v>
          </cell>
        </row>
        <row r="25">
          <cell r="G25">
            <v>52971961.675999999</v>
          </cell>
          <cell r="H25">
            <v>52971961.675999999</v>
          </cell>
          <cell r="I25">
            <v>643520.14580000006</v>
          </cell>
          <cell r="J25">
            <v>0</v>
          </cell>
          <cell r="K25">
            <v>643520.14580000006</v>
          </cell>
          <cell r="L25">
            <v>499525.516</v>
          </cell>
          <cell r="M25">
            <v>15829.001200000001</v>
          </cell>
          <cell r="N25">
            <v>128165.6286</v>
          </cell>
          <cell r="O25">
            <v>16337670.346000001</v>
          </cell>
          <cell r="P25">
            <v>13861606.352</v>
          </cell>
          <cell r="Q25">
            <v>2476063.9939999999</v>
          </cell>
          <cell r="R25">
            <v>0</v>
          </cell>
          <cell r="S25">
            <v>0</v>
          </cell>
          <cell r="T25">
            <v>0</v>
          </cell>
          <cell r="U25">
            <v>35990771.184199996</v>
          </cell>
          <cell r="V25">
            <v>844.81309999999996</v>
          </cell>
          <cell r="W25">
            <v>764.40449999999998</v>
          </cell>
          <cell r="X25">
            <v>36929.699999999997</v>
          </cell>
          <cell r="Y25">
            <v>42602.05</v>
          </cell>
          <cell r="Z25">
            <v>41792.699999999997</v>
          </cell>
          <cell r="AA25">
            <v>809.4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Справочники"/>
      <sheetName val="сбыт2008"/>
      <sheetName val="Сбыт2009"/>
      <sheetName val="Сбыт2010"/>
      <sheetName val="сети2008"/>
      <sheetName val="Сети2009"/>
      <sheetName val="Сети2010"/>
      <sheetName val="ЭСО"/>
      <sheetName val="Рег генер2008"/>
      <sheetName val="Рег генер2009"/>
      <sheetName val="Рег генер2010"/>
      <sheetName val="Баланс ээ"/>
      <sheetName val="Баланс ээ2009"/>
      <sheetName val="Баланс мощности"/>
      <sheetName val="Баланс мощности2009"/>
      <sheetName val="Свод2008"/>
      <sheetName val="Свод 2009"/>
      <sheetName val="Свод 2010"/>
      <sheetName val="Титул"/>
      <sheetName val="Прил 1"/>
      <sheetName val="Прил 2"/>
      <sheetName val="Прил 3"/>
      <sheetName val="regs"/>
      <sheetName val="Регионы"/>
      <sheetName val="Лист1"/>
      <sheetName val="Лист2"/>
    </sheetNames>
    <sheetDataSet>
      <sheetData sheetId="0"/>
      <sheetData sheetId="1">
        <row r="15">
          <cell r="B15">
            <v>2006</v>
          </cell>
        </row>
      </sheetData>
      <sheetData sheetId="2"/>
      <sheetData sheetId="3"/>
      <sheetData sheetId="4">
        <row r="15">
          <cell r="B15" t="str">
            <v>ИНН</v>
          </cell>
          <cell r="C15" t="str">
            <v>Название</v>
          </cell>
          <cell r="D15" t="str">
            <v>Старое</v>
          </cell>
        </row>
        <row r="16">
          <cell r="B16" t="str">
            <v>3445071523</v>
          </cell>
          <cell r="C16" t="str">
            <v>ОАО "Волгоградэнергосбыт"</v>
          </cell>
          <cell r="D16" t="str">
            <v>ОАО "Волгоградэнергосбыт"</v>
          </cell>
        </row>
        <row r="17">
          <cell r="B17" t="str">
            <v>3443062227</v>
          </cell>
          <cell r="C17" t="str">
            <v>ООО "Волгоградоблэлектросбыт"</v>
          </cell>
          <cell r="D17" t="str">
            <v>ООО "Волгоградоблэлектросбыт"</v>
          </cell>
        </row>
        <row r="18">
          <cell r="B18" t="str">
            <v>3435901920</v>
          </cell>
          <cell r="C18" t="str">
            <v>МУП "Волжский энергосбыт"</v>
          </cell>
          <cell r="D18" t="str">
            <v>ООО "Оптовая электрическая компания"</v>
          </cell>
        </row>
        <row r="19">
          <cell r="B19" t="str">
            <v>3442080664</v>
          </cell>
          <cell r="C19" t="str">
            <v>ООО "РЭС-Энергосбыт"</v>
          </cell>
          <cell r="D19" t="str">
            <v>ООО "РЭС-Энергосбыт"</v>
          </cell>
        </row>
        <row r="59">
          <cell r="H59" t="str">
            <v>3441016680</v>
          </cell>
          <cell r="I59" t="str">
            <v>ЗАО "Завод ЖБИ № 2-пр."</v>
          </cell>
          <cell r="J59" t="str">
            <v>0</v>
          </cell>
        </row>
      </sheetData>
      <sheetData sheetId="5"/>
      <sheetData sheetId="6"/>
      <sheetData sheetId="7"/>
      <sheetData sheetId="8"/>
      <sheetData sheetId="9">
        <row r="8">
          <cell r="H8">
            <v>911857</v>
          </cell>
          <cell r="L8">
            <v>18807.7</v>
          </cell>
        </row>
        <row r="9">
          <cell r="H9">
            <v>984.78</v>
          </cell>
          <cell r="L9">
            <v>20.95</v>
          </cell>
        </row>
        <row r="11">
          <cell r="U11">
            <v>0</v>
          </cell>
        </row>
        <row r="12">
          <cell r="U12">
            <v>0</v>
          </cell>
        </row>
        <row r="14">
          <cell r="I14">
            <v>324422.2</v>
          </cell>
          <cell r="J14">
            <v>83520.7</v>
          </cell>
          <cell r="K14">
            <v>171606.3</v>
          </cell>
          <cell r="L14">
            <v>15759.7</v>
          </cell>
          <cell r="M14">
            <v>268.5</v>
          </cell>
          <cell r="N14">
            <v>1887.6</v>
          </cell>
          <cell r="O14">
            <v>8.3000000000000007</v>
          </cell>
          <cell r="P14">
            <v>412</v>
          </cell>
          <cell r="Q14">
            <v>7190.9</v>
          </cell>
          <cell r="R14">
            <v>24.1</v>
          </cell>
          <cell r="S14">
            <v>277.8</v>
          </cell>
          <cell r="T14">
            <v>1189.8</v>
          </cell>
          <cell r="U14">
            <v>10536.4</v>
          </cell>
          <cell r="V14">
            <v>575</v>
          </cell>
          <cell r="W14">
            <v>15278.2</v>
          </cell>
          <cell r="X14">
            <v>22.2</v>
          </cell>
          <cell r="Y14">
            <v>398.5</v>
          </cell>
          <cell r="Z14">
            <v>2263</v>
          </cell>
          <cell r="AA14">
            <v>16306</v>
          </cell>
          <cell r="AB14">
            <v>584.6</v>
          </cell>
          <cell r="AC14">
            <v>296.3</v>
          </cell>
          <cell r="AD14">
            <v>37</v>
          </cell>
          <cell r="AE14">
            <v>23.1</v>
          </cell>
          <cell r="AF14">
            <v>30.2</v>
          </cell>
          <cell r="AG14">
            <v>13.9</v>
          </cell>
          <cell r="AH14">
            <v>9698.4</v>
          </cell>
          <cell r="AI14">
            <v>46.3</v>
          </cell>
          <cell r="AJ14">
            <v>9510.2000000000007</v>
          </cell>
          <cell r="AK14">
            <v>350</v>
          </cell>
          <cell r="AL14">
            <v>2382.6</v>
          </cell>
          <cell r="AM14">
            <v>314.8</v>
          </cell>
          <cell r="AN14">
            <v>2251.5</v>
          </cell>
          <cell r="AO14">
            <v>3.74</v>
          </cell>
          <cell r="AP14">
            <v>1557.6</v>
          </cell>
          <cell r="AQ14">
            <v>374.1</v>
          </cell>
          <cell r="AR14">
            <v>1777.8</v>
          </cell>
          <cell r="AS14">
            <v>7055.7</v>
          </cell>
          <cell r="AT14">
            <v>5416.8</v>
          </cell>
          <cell r="AU14">
            <v>23405.1</v>
          </cell>
        </row>
        <row r="15">
          <cell r="I15">
            <v>350.36700000000002</v>
          </cell>
          <cell r="J15">
            <v>90.2</v>
          </cell>
          <cell r="K15">
            <v>185.3</v>
          </cell>
          <cell r="L15">
            <v>17.02</v>
          </cell>
          <cell r="M15">
            <v>0.28999999999999998</v>
          </cell>
          <cell r="N15">
            <v>4.29</v>
          </cell>
          <cell r="O15">
            <v>8.9999999999999993E-3</v>
          </cell>
          <cell r="P15">
            <v>0.44500000000000001</v>
          </cell>
          <cell r="Q15">
            <v>7.766</v>
          </cell>
          <cell r="R15">
            <v>2.5999999999999999E-2</v>
          </cell>
          <cell r="S15">
            <v>0.3</v>
          </cell>
          <cell r="T15">
            <v>1.2849999999999999</v>
          </cell>
          <cell r="U15">
            <v>11.4</v>
          </cell>
          <cell r="V15">
            <v>0.621</v>
          </cell>
          <cell r="W15">
            <v>16.5</v>
          </cell>
          <cell r="X15">
            <v>2.4E-2</v>
          </cell>
          <cell r="Y15">
            <v>0.43</v>
          </cell>
          <cell r="Z15">
            <v>2.444</v>
          </cell>
          <cell r="AA15">
            <v>17.61</v>
          </cell>
          <cell r="AB15">
            <v>0.63100000000000001</v>
          </cell>
          <cell r="AC15">
            <v>0.32</v>
          </cell>
          <cell r="AD15">
            <v>0.04</v>
          </cell>
          <cell r="AE15">
            <v>2.5000000000000001E-2</v>
          </cell>
          <cell r="AF15">
            <v>3.3000000000000002E-2</v>
          </cell>
          <cell r="AG15">
            <v>1.4999999999999999E-2</v>
          </cell>
          <cell r="AH15">
            <v>10.47</v>
          </cell>
          <cell r="AI15">
            <v>0.05</v>
          </cell>
          <cell r="AJ15">
            <v>10.593999999999999</v>
          </cell>
          <cell r="AK15">
            <v>0.378</v>
          </cell>
          <cell r="AL15">
            <v>2.6539999999999999</v>
          </cell>
          <cell r="AM15">
            <v>0.34</v>
          </cell>
          <cell r="AN15">
            <v>2.508</v>
          </cell>
          <cell r="AO15">
            <v>4.0000000000000001E-3</v>
          </cell>
          <cell r="AP15">
            <v>1.7350000000000001</v>
          </cell>
          <cell r="AQ15">
            <v>0.40400000000000003</v>
          </cell>
          <cell r="AR15">
            <v>1.92</v>
          </cell>
          <cell r="AS15">
            <v>7.62</v>
          </cell>
          <cell r="AT15">
            <v>5.85</v>
          </cell>
          <cell r="AU15">
            <v>24.684999999999999</v>
          </cell>
        </row>
        <row r="17">
          <cell r="H17">
            <v>30014.799999999999</v>
          </cell>
          <cell r="J17">
            <v>1326.442</v>
          </cell>
          <cell r="K17">
            <v>26009.47</v>
          </cell>
          <cell r="L17">
            <v>6823</v>
          </cell>
          <cell r="M17">
            <v>200.7</v>
          </cell>
          <cell r="Q17">
            <v>560.26</v>
          </cell>
          <cell r="S17">
            <v>74</v>
          </cell>
          <cell r="AN17">
            <v>231.75</v>
          </cell>
          <cell r="AQ17">
            <v>12.003</v>
          </cell>
          <cell r="AS17">
            <v>241.9</v>
          </cell>
        </row>
        <row r="18">
          <cell r="H18">
            <v>742770</v>
          </cell>
          <cell r="I18">
            <v>69060.100000000006</v>
          </cell>
          <cell r="J18">
            <v>64634.82</v>
          </cell>
          <cell r="K18">
            <v>212538.14</v>
          </cell>
          <cell r="L18">
            <v>50559.77</v>
          </cell>
          <cell r="M18">
            <v>288</v>
          </cell>
          <cell r="N18">
            <v>4729.3999999999996</v>
          </cell>
          <cell r="O18">
            <v>312</v>
          </cell>
          <cell r="Q18">
            <v>4234.47</v>
          </cell>
          <cell r="R18">
            <v>108</v>
          </cell>
          <cell r="S18">
            <v>1186.0999999999999</v>
          </cell>
          <cell r="T18">
            <v>699.8</v>
          </cell>
          <cell r="U18">
            <v>1771.2</v>
          </cell>
          <cell r="V18">
            <v>606</v>
          </cell>
          <cell r="W18">
            <v>3600.7</v>
          </cell>
          <cell r="X18">
            <v>60</v>
          </cell>
          <cell r="Z18">
            <v>799</v>
          </cell>
          <cell r="AA18">
            <v>16118.9</v>
          </cell>
          <cell r="AB18">
            <v>612</v>
          </cell>
          <cell r="AC18">
            <v>348.2</v>
          </cell>
          <cell r="AD18">
            <v>270</v>
          </cell>
          <cell r="AE18">
            <v>9.6</v>
          </cell>
          <cell r="AF18">
            <v>197.8</v>
          </cell>
          <cell r="AG18">
            <v>80.7</v>
          </cell>
          <cell r="AH18">
            <v>8763.49</v>
          </cell>
          <cell r="AI18">
            <v>108</v>
          </cell>
          <cell r="AJ18">
            <v>2172.8000000000002</v>
          </cell>
          <cell r="AK18">
            <v>533.9</v>
          </cell>
          <cell r="AL18">
            <v>860.86</v>
          </cell>
          <cell r="AM18">
            <v>139.30000000000001</v>
          </cell>
          <cell r="AN18">
            <v>2056.75</v>
          </cell>
          <cell r="AO18">
            <v>66.87</v>
          </cell>
          <cell r="AP18">
            <v>533.5</v>
          </cell>
          <cell r="AQ18">
            <v>510.41</v>
          </cell>
          <cell r="AS18">
            <v>4092</v>
          </cell>
          <cell r="AT18">
            <v>3600</v>
          </cell>
        </row>
        <row r="19">
          <cell r="H19">
            <v>193120.2</v>
          </cell>
          <cell r="I19">
            <v>18093.8</v>
          </cell>
          <cell r="J19">
            <v>17063.59</v>
          </cell>
          <cell r="K19">
            <v>56110.07</v>
          </cell>
          <cell r="L19">
            <v>13145.54</v>
          </cell>
          <cell r="M19">
            <v>107.7</v>
          </cell>
          <cell r="N19">
            <v>1239.0999999999999</v>
          </cell>
          <cell r="O19">
            <v>111.1</v>
          </cell>
          <cell r="Q19">
            <v>1109.43</v>
          </cell>
          <cell r="R19">
            <v>28.5</v>
          </cell>
          <cell r="S19">
            <v>425.9</v>
          </cell>
          <cell r="T19">
            <v>184.1</v>
          </cell>
          <cell r="U19">
            <v>460.512</v>
          </cell>
          <cell r="V19">
            <v>166.65</v>
          </cell>
          <cell r="W19">
            <v>961.4</v>
          </cell>
          <cell r="X19">
            <v>15.8</v>
          </cell>
          <cell r="Z19">
            <v>208</v>
          </cell>
          <cell r="AA19">
            <v>4190.8999999999996</v>
          </cell>
          <cell r="AB19">
            <v>160.9</v>
          </cell>
          <cell r="AC19">
            <v>128.19999999999999</v>
          </cell>
          <cell r="AD19">
            <v>70.2</v>
          </cell>
          <cell r="AE19">
            <v>3.5</v>
          </cell>
          <cell r="AF19">
            <v>51.4</v>
          </cell>
          <cell r="AG19">
            <v>12.7</v>
          </cell>
          <cell r="AH19">
            <v>2278.5100000000002</v>
          </cell>
          <cell r="AI19">
            <v>28.1</v>
          </cell>
          <cell r="AJ19">
            <v>564.9</v>
          </cell>
          <cell r="AK19">
            <v>138.80000000000001</v>
          </cell>
          <cell r="AL19">
            <v>223.82</v>
          </cell>
          <cell r="AM19">
            <v>24.8</v>
          </cell>
          <cell r="AN19">
            <v>573.83000000000004</v>
          </cell>
          <cell r="AO19">
            <v>17.39</v>
          </cell>
          <cell r="AP19">
            <v>149.9</v>
          </cell>
          <cell r="AQ19">
            <v>137.30000000000001</v>
          </cell>
          <cell r="AS19">
            <v>1063.9000000000001</v>
          </cell>
          <cell r="AT19">
            <v>936</v>
          </cell>
        </row>
        <row r="20">
          <cell r="H20">
            <v>447661.5</v>
          </cell>
          <cell r="J20">
            <v>7215.6</v>
          </cell>
          <cell r="K20">
            <v>22757.67</v>
          </cell>
          <cell r="L20">
            <v>96147.77</v>
          </cell>
          <cell r="M20">
            <v>73.7</v>
          </cell>
          <cell r="O20">
            <v>2.2000000000000002</v>
          </cell>
          <cell r="Q20">
            <v>1753.06</v>
          </cell>
          <cell r="R20">
            <v>9.1999999999999993</v>
          </cell>
          <cell r="S20">
            <v>494</v>
          </cell>
          <cell r="T20">
            <v>90.9</v>
          </cell>
          <cell r="W20">
            <v>2359.1999999999998</v>
          </cell>
          <cell r="X20">
            <v>11.5</v>
          </cell>
          <cell r="Z20">
            <v>377</v>
          </cell>
          <cell r="AA20">
            <v>36483.9</v>
          </cell>
          <cell r="AC20">
            <v>176.8</v>
          </cell>
          <cell r="AD20">
            <v>20.5</v>
          </cell>
          <cell r="AE20">
            <v>2.2000000000000002</v>
          </cell>
          <cell r="AF20">
            <v>9.6999999999999993</v>
          </cell>
          <cell r="AG20">
            <v>22.3</v>
          </cell>
          <cell r="AH20">
            <v>209.5</v>
          </cell>
          <cell r="AI20">
            <v>22.4</v>
          </cell>
          <cell r="AJ20">
            <v>198.5</v>
          </cell>
          <cell r="AK20">
            <v>332.99</v>
          </cell>
          <cell r="AL20">
            <v>473.95</v>
          </cell>
          <cell r="AM20">
            <v>722.18</v>
          </cell>
          <cell r="AN20">
            <v>807.49</v>
          </cell>
          <cell r="AO20">
            <v>6.85</v>
          </cell>
          <cell r="AP20">
            <v>43.6</v>
          </cell>
          <cell r="AQ20">
            <v>57.71</v>
          </cell>
          <cell r="AS20">
            <v>1171.4000000000001</v>
          </cell>
          <cell r="AT20">
            <v>774</v>
          </cell>
        </row>
        <row r="27">
          <cell r="H27">
            <v>1498801</v>
          </cell>
          <cell r="AR27">
            <v>72734.89</v>
          </cell>
        </row>
        <row r="32">
          <cell r="H32">
            <v>850697.4</v>
          </cell>
          <cell r="I32">
            <v>200593.6</v>
          </cell>
          <cell r="J32">
            <v>48026.158000000003</v>
          </cell>
          <cell r="K32">
            <v>239925.48</v>
          </cell>
          <cell r="L32">
            <v>74429.53</v>
          </cell>
          <cell r="M32">
            <v>365.1</v>
          </cell>
          <cell r="N32">
            <v>6480.5</v>
          </cell>
          <cell r="O32">
            <v>71.8</v>
          </cell>
          <cell r="P32">
            <v>1546.7</v>
          </cell>
          <cell r="Q32">
            <v>15278.67</v>
          </cell>
          <cell r="R32">
            <v>23.2</v>
          </cell>
          <cell r="S32">
            <v>1269.2</v>
          </cell>
          <cell r="T32">
            <v>712.4</v>
          </cell>
          <cell r="U32">
            <v>29423.61</v>
          </cell>
          <cell r="V32">
            <v>855.59</v>
          </cell>
          <cell r="W32">
            <v>27492.9</v>
          </cell>
          <cell r="X32">
            <v>88.5</v>
          </cell>
          <cell r="Y32">
            <v>4568.5999999999995</v>
          </cell>
          <cell r="Z32">
            <v>2082</v>
          </cell>
          <cell r="AA32">
            <v>41679.699999999997</v>
          </cell>
          <cell r="AB32">
            <v>657.5</v>
          </cell>
          <cell r="AC32">
            <v>365.2</v>
          </cell>
          <cell r="AD32">
            <v>128.69999999999999</v>
          </cell>
          <cell r="AE32">
            <v>3</v>
          </cell>
          <cell r="AF32">
            <v>165.2</v>
          </cell>
          <cell r="AG32">
            <v>25.4</v>
          </cell>
          <cell r="AH32">
            <v>36290.21</v>
          </cell>
          <cell r="AI32">
            <v>109.6</v>
          </cell>
          <cell r="AJ32">
            <v>1384.3</v>
          </cell>
          <cell r="AK32">
            <v>1129.5999999999999</v>
          </cell>
          <cell r="AL32">
            <v>801</v>
          </cell>
          <cell r="AM32">
            <v>223</v>
          </cell>
          <cell r="AN32">
            <v>4772.8</v>
          </cell>
          <cell r="AO32">
            <v>23.99</v>
          </cell>
          <cell r="AP32">
            <v>1415.72</v>
          </cell>
          <cell r="AQ32">
            <v>1341.8219999999999</v>
          </cell>
          <cell r="AR32">
            <v>447.35</v>
          </cell>
          <cell r="AS32">
            <v>7367.3</v>
          </cell>
          <cell r="AT32">
            <v>2215.5700000000002</v>
          </cell>
          <cell r="AU32">
            <v>37515.160000000003</v>
          </cell>
        </row>
        <row r="35">
          <cell r="I35">
            <v>0</v>
          </cell>
        </row>
        <row r="39">
          <cell r="H39">
            <v>198000</v>
          </cell>
          <cell r="I39">
            <v>0</v>
          </cell>
          <cell r="J39">
            <v>17325</v>
          </cell>
          <cell r="K39">
            <v>15025</v>
          </cell>
          <cell r="L39">
            <v>7473</v>
          </cell>
          <cell r="W39">
            <v>2015.5</v>
          </cell>
        </row>
        <row r="41">
          <cell r="H41">
            <v>198000</v>
          </cell>
          <cell r="I41">
            <v>0</v>
          </cell>
          <cell r="J41">
            <v>17325</v>
          </cell>
          <cell r="K41">
            <v>15025</v>
          </cell>
          <cell r="L41">
            <v>7473</v>
          </cell>
          <cell r="W41">
            <v>2015.5</v>
          </cell>
          <cell r="AE41">
            <v>0</v>
          </cell>
          <cell r="AG41">
            <v>0</v>
          </cell>
          <cell r="AI41">
            <v>0</v>
          </cell>
          <cell r="AK41">
            <v>0</v>
          </cell>
          <cell r="AL41">
            <v>0</v>
          </cell>
        </row>
        <row r="42">
          <cell r="H42">
            <v>309785.09999999998</v>
          </cell>
          <cell r="I42">
            <v>10247.6</v>
          </cell>
          <cell r="J42">
            <v>5672.9</v>
          </cell>
          <cell r="K42">
            <v>40755.550000000003</v>
          </cell>
          <cell r="L42">
            <v>2713.55</v>
          </cell>
          <cell r="M42">
            <v>125</v>
          </cell>
          <cell r="N42">
            <v>473</v>
          </cell>
          <cell r="O42">
            <v>24.9</v>
          </cell>
          <cell r="P42">
            <v>98.2</v>
          </cell>
          <cell r="Q42">
            <v>871.57</v>
          </cell>
          <cell r="R42">
            <v>2.9</v>
          </cell>
          <cell r="S42">
            <v>325.3</v>
          </cell>
          <cell r="T42">
            <v>65.8</v>
          </cell>
          <cell r="U42">
            <v>1582.77</v>
          </cell>
          <cell r="V42">
            <v>17.3</v>
          </cell>
          <cell r="W42">
            <v>346.6</v>
          </cell>
          <cell r="X42">
            <v>2.6</v>
          </cell>
          <cell r="Z42">
            <v>281.89999999999998</v>
          </cell>
          <cell r="AA42">
            <v>1540.6</v>
          </cell>
          <cell r="AB42">
            <v>130.6</v>
          </cell>
          <cell r="AC42">
            <v>130</v>
          </cell>
          <cell r="AD42">
            <v>48.9</v>
          </cell>
          <cell r="AE42">
            <v>1.1000000000000001</v>
          </cell>
          <cell r="AF42">
            <v>71.599999999999994</v>
          </cell>
          <cell r="AG42">
            <v>8.5</v>
          </cell>
          <cell r="AH42">
            <v>36756.800000000003</v>
          </cell>
          <cell r="AI42">
            <v>78</v>
          </cell>
          <cell r="AJ42">
            <v>107.3</v>
          </cell>
          <cell r="AK42">
            <v>52.32</v>
          </cell>
          <cell r="AL42">
            <v>90.3</v>
          </cell>
          <cell r="AM42">
            <v>18.8</v>
          </cell>
          <cell r="AN42">
            <v>211.41</v>
          </cell>
          <cell r="AO42">
            <v>5.5940000000000003</v>
          </cell>
          <cell r="AP42">
            <v>106.7</v>
          </cell>
          <cell r="AQ42">
            <v>125.371</v>
          </cell>
          <cell r="AR42">
            <v>1925</v>
          </cell>
          <cell r="AS42">
            <v>474.7</v>
          </cell>
          <cell r="AT42">
            <v>820.95</v>
          </cell>
          <cell r="AU42">
            <v>4087</v>
          </cell>
        </row>
        <row r="43">
          <cell r="H43">
            <v>136565.79999999999</v>
          </cell>
          <cell r="I43">
            <v>2280.19</v>
          </cell>
          <cell r="J43">
            <v>7262.5</v>
          </cell>
          <cell r="K43">
            <v>16893.27</v>
          </cell>
          <cell r="L43">
            <v>3217</v>
          </cell>
          <cell r="O43">
            <v>7.9</v>
          </cell>
          <cell r="Q43">
            <v>275.23</v>
          </cell>
          <cell r="S43">
            <v>175.2</v>
          </cell>
          <cell r="T43">
            <v>26.8</v>
          </cell>
          <cell r="V43">
            <v>5.46</v>
          </cell>
          <cell r="W43">
            <v>745.9</v>
          </cell>
          <cell r="X43">
            <v>0.8</v>
          </cell>
          <cell r="Z43">
            <v>89</v>
          </cell>
          <cell r="AA43">
            <v>3350.7</v>
          </cell>
          <cell r="AC43">
            <v>47.8</v>
          </cell>
          <cell r="AE43">
            <v>0.6</v>
          </cell>
          <cell r="AF43">
            <v>2.2000000000000002</v>
          </cell>
          <cell r="AH43">
            <v>11607.4</v>
          </cell>
          <cell r="AI43">
            <v>48.6</v>
          </cell>
          <cell r="AJ43">
            <v>108.8</v>
          </cell>
          <cell r="AK43">
            <v>16.5</v>
          </cell>
          <cell r="AL43">
            <v>28.3</v>
          </cell>
          <cell r="AM43">
            <v>176.44</v>
          </cell>
          <cell r="AN43">
            <v>66.760000000000005</v>
          </cell>
          <cell r="AO43">
            <v>1.766</v>
          </cell>
          <cell r="AP43">
            <v>0</v>
          </cell>
          <cell r="AQ43">
            <v>44.21</v>
          </cell>
          <cell r="AS43">
            <v>267.10000000000002</v>
          </cell>
          <cell r="AT43">
            <v>259.25</v>
          </cell>
        </row>
        <row r="47">
          <cell r="H47">
            <v>15088.75</v>
          </cell>
          <cell r="I47">
            <v>1708.19</v>
          </cell>
          <cell r="J47">
            <v>382.33800000000002</v>
          </cell>
          <cell r="K47">
            <v>793.31</v>
          </cell>
          <cell r="L47">
            <v>917.54</v>
          </cell>
          <cell r="M47">
            <v>6.34</v>
          </cell>
          <cell r="O47">
            <v>1.8</v>
          </cell>
          <cell r="Q47">
            <v>349.12599999999998</v>
          </cell>
          <cell r="R47">
            <v>1.0289999999999999</v>
          </cell>
          <cell r="U47">
            <v>393.65</v>
          </cell>
          <cell r="V47">
            <v>12.58</v>
          </cell>
          <cell r="W47">
            <v>1184.4000000000001</v>
          </cell>
          <cell r="X47">
            <v>0.85</v>
          </cell>
          <cell r="Z47">
            <v>49</v>
          </cell>
          <cell r="AA47">
            <v>131.93</v>
          </cell>
          <cell r="AB47">
            <v>18.02</v>
          </cell>
          <cell r="AC47">
            <v>5.82</v>
          </cell>
          <cell r="AD47">
            <v>2.9</v>
          </cell>
          <cell r="AE47">
            <v>0.54</v>
          </cell>
          <cell r="AF47">
            <v>3.09</v>
          </cell>
          <cell r="AG47">
            <v>0.41</v>
          </cell>
          <cell r="AH47">
            <v>613.47</v>
          </cell>
          <cell r="AI47">
            <v>2.5099999999999998</v>
          </cell>
          <cell r="AJ47">
            <v>97.72</v>
          </cell>
          <cell r="AL47">
            <v>85.686000000000007</v>
          </cell>
          <cell r="AM47">
            <v>11.04</v>
          </cell>
          <cell r="AN47">
            <v>80</v>
          </cell>
          <cell r="AO47">
            <v>1.996</v>
          </cell>
          <cell r="AP47">
            <v>55.99</v>
          </cell>
          <cell r="AQ47">
            <v>13.066000000000001</v>
          </cell>
          <cell r="AR47">
            <v>579.26</v>
          </cell>
          <cell r="AS47">
            <v>137.50399999999999</v>
          </cell>
          <cell r="AT47">
            <v>109.17</v>
          </cell>
        </row>
        <row r="49">
          <cell r="H49">
            <v>15088.75</v>
          </cell>
          <cell r="J49">
            <v>382.3</v>
          </cell>
          <cell r="K49">
            <v>793.31</v>
          </cell>
          <cell r="L49">
            <v>917.54</v>
          </cell>
          <cell r="Q49">
            <v>349.12599999999998</v>
          </cell>
          <cell r="R49">
            <v>1.0289999999999999</v>
          </cell>
          <cell r="U49">
            <v>393.65</v>
          </cell>
          <cell r="W49">
            <v>1184.4000000000001</v>
          </cell>
          <cell r="AH49">
            <v>613.47</v>
          </cell>
          <cell r="AO49">
            <v>1.996</v>
          </cell>
          <cell r="AR49">
            <v>579.26</v>
          </cell>
        </row>
        <row r="50">
          <cell r="H50">
            <v>984.78</v>
          </cell>
          <cell r="I50">
            <v>350.37</v>
          </cell>
          <cell r="J50">
            <v>90.2</v>
          </cell>
          <cell r="K50">
            <v>185.33</v>
          </cell>
          <cell r="L50">
            <v>37.57</v>
          </cell>
          <cell r="Q50">
            <v>7.766</v>
          </cell>
          <cell r="R50">
            <v>2.64E-2</v>
          </cell>
          <cell r="W50">
            <v>16.5</v>
          </cell>
          <cell r="AH50">
            <v>10.47</v>
          </cell>
          <cell r="AO50">
            <v>4.0000000000000001E-3</v>
          </cell>
        </row>
      </sheetData>
      <sheetData sheetId="10"/>
      <sheetData sheetId="11">
        <row r="9">
          <cell r="F9">
            <v>831.91</v>
          </cell>
        </row>
      </sheetData>
      <sheetData sheetId="12"/>
      <sheetData sheetId="13">
        <row r="13">
          <cell r="F13">
            <v>1763.82</v>
          </cell>
        </row>
      </sheetData>
      <sheetData sheetId="14"/>
      <sheetData sheetId="15"/>
      <sheetData sheetId="16">
        <row r="12">
          <cell r="H12">
            <v>852.7</v>
          </cell>
        </row>
      </sheetData>
      <sheetData sheetId="17"/>
      <sheetData sheetId="18">
        <row r="12">
          <cell r="H12">
            <v>146.99</v>
          </cell>
        </row>
      </sheetData>
      <sheetData sheetId="19"/>
      <sheetData sheetId="20">
        <row r="5">
          <cell r="D5">
            <v>13537313.800000001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Выберите регион из списка…</v>
          </cell>
        </row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</v>
          </cell>
        </row>
        <row r="34">
          <cell r="A34" t="str">
            <v>Московская область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Пермский край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8"/>
      <sheetData sheetId="29"/>
      <sheetData sheetId="3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Регионы"/>
      <sheetName val="перекрестка"/>
      <sheetName val="18.2"/>
      <sheetName val="21.3"/>
      <sheetName val="2.3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>
        <row r="6">
          <cell r="F6">
            <v>17217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</sheetData>
      <sheetData sheetId="12" refreshError="1"/>
      <sheetData sheetId="13"/>
      <sheetData sheetId="14" refreshError="1"/>
      <sheetData sheetId="15"/>
      <sheetData sheetId="16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</sheetNames>
    <sheetDataSet>
      <sheetData sheetId="0"/>
      <sheetData sheetId="1"/>
      <sheetData sheetId="2"/>
      <sheetData sheetId="3">
        <row r="44">
          <cell r="G44">
            <v>0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TEHSHEET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</sheetNames>
    <sheetDataSet>
      <sheetData sheetId="0">
        <row r="4">
          <cell r="C4" t="str">
            <v>ОАО "Астраханьэнерго"</v>
          </cell>
        </row>
        <row r="5">
          <cell r="C5" t="str">
            <v>ОАО "Белгородэнерго"</v>
          </cell>
        </row>
        <row r="6">
          <cell r="C6" t="str">
            <v>ОАО "Брянскэнерго"</v>
          </cell>
        </row>
        <row r="7">
          <cell r="C7" t="str">
            <v>ОАО "Владимирэнерго"</v>
          </cell>
        </row>
        <row r="8">
          <cell r="C8" t="str">
            <v>ОАО "Волгоградэнерго"</v>
          </cell>
        </row>
        <row r="9">
          <cell r="C9" t="str">
            <v>ОАО "Вологдаэнерго"</v>
          </cell>
        </row>
        <row r="10">
          <cell r="C10" t="str">
            <v>ОАО "Воронежэнерго"</v>
          </cell>
        </row>
        <row r="11">
          <cell r="C11" t="str">
            <v>ОАО "Ивэнерго"</v>
          </cell>
        </row>
        <row r="12">
          <cell r="C12" t="str">
            <v>ОАО "Калугаэнерго"</v>
          </cell>
        </row>
        <row r="13">
          <cell r="C13" t="str">
            <v>ОАО "Костромаэнерго"</v>
          </cell>
        </row>
        <row r="14">
          <cell r="C14" t="str">
            <v>ОАО "Кубаньэнерго"</v>
          </cell>
        </row>
        <row r="15">
          <cell r="C15" t="str">
            <v>ОАО "Курскэнерго"</v>
          </cell>
        </row>
        <row r="16">
          <cell r="C16" t="str">
            <v>ОАО "Липецкэнерго"</v>
          </cell>
        </row>
        <row r="17">
          <cell r="C17" t="str">
            <v>ОАО "Нижновэнерго"</v>
          </cell>
        </row>
        <row r="18">
          <cell r="C18" t="str">
            <v>ОАО "Орелэнерго"</v>
          </cell>
        </row>
        <row r="19">
          <cell r="C19" t="str">
            <v>ОАО "Ростовэнерго"</v>
          </cell>
        </row>
        <row r="20">
          <cell r="C20" t="str">
            <v>ОАО "Рязаньэнерго"</v>
          </cell>
        </row>
        <row r="21">
          <cell r="C21" t="str">
            <v>ОАО "Смоленскэнерго"</v>
          </cell>
        </row>
        <row r="22">
          <cell r="C22" t="str">
            <v>ОАО "Тамбовэнерго"</v>
          </cell>
        </row>
        <row r="23">
          <cell r="C23" t="str">
            <v>ОАО "Тверьэнерго"</v>
          </cell>
        </row>
        <row r="24">
          <cell r="C24" t="str">
            <v>ОАО "Тулэнерго"</v>
          </cell>
        </row>
        <row r="25">
          <cell r="C25" t="str">
            <v>ОАО "Ярэнерго"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Калькуляция кв"/>
      <sheetName val="FES"/>
      <sheetName val="InputTI"/>
      <sheetName val="Anlagevermögen"/>
      <sheetName val="2001"/>
      <sheetName val="расчет тарифов"/>
      <sheetName val="перекрестка"/>
      <sheetName val="18.2"/>
      <sheetName val="2.3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Инструкция"/>
      <sheetName val="Лог обновления"/>
      <sheetName val="Титульный"/>
      <sheetName val="Справочники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Расчет ВН1"/>
      <sheetName val="НВВ РСК 2013 (I полугодие)"/>
      <sheetName val="НВВ РСК 2013 (II полугодие)"/>
      <sheetName val="НВВ РСК 2013"/>
      <sheetName val="НВВ РСК 2014 (I полугодие)"/>
      <sheetName val="НВВ РСК 2014 (II полугодие)"/>
      <sheetName val="НВВ РСК 2014"/>
      <sheetName val="НВВ РСК последующие года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13-17)корр"/>
      <sheetName val="Расчет НВВ по RAB (13-17)корр"/>
      <sheetName val="Расчет расх. по RAB (14-18)согл"/>
      <sheetName val="Расчет НВВ по RAB (14-18)согл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AllSheetsInThisWorkbook"/>
      <sheetName val="REESTR_ORG"/>
      <sheetName val="modInstruction"/>
      <sheetName val="modUpdTemplMain"/>
      <sheetName val="modfrmCheckUpdates"/>
      <sheetName val="modfrmReestr"/>
      <sheetName val="modReestr"/>
      <sheetName val="modList01"/>
      <sheetName val="modList08"/>
      <sheetName val="modList16"/>
      <sheetName val="modList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2">
          <cell r="AA2" t="str">
            <v>годовых балансовых показателей</v>
          </cell>
        </row>
        <row r="3">
          <cell r="AA3" t="str">
            <v>полугодовых балансовых показателей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6 Списки"/>
      <sheetName val="4"/>
      <sheetName val="15"/>
      <sheetName val="17.1"/>
      <sheetName val="2.3"/>
      <sheetName val="20"/>
      <sheetName val="21.3"/>
      <sheetName val="P2.1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  <sheetName val="24"/>
      <sheetName val="25"/>
      <sheetName val="Справочники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точник инвестиций"/>
      <sheetName val="Источники инвестиций"/>
      <sheetName val="FES"/>
    </sheetNames>
    <definedNames>
      <definedName name="_xlbgnm.an1" refersTo="#ССЫЛКА!"/>
      <definedName name="_xlbgnm.cv1" refersTo="#ССЫЛКА!"/>
      <definedName name="_xlbgnm.ew1" refersTo="#ССЫЛКА!"/>
      <definedName name="_xlbgnm.fg1" refersTo="#ССЫЛКА!"/>
      <definedName name="_xlbgnm.k1" refersTo="#ССЫЛКА!"/>
      <definedName name="_xlbgnm.qq1" refersTo="#ССЫЛКА!"/>
      <definedName name="_xlbgnm.rt1" refersTo="#ССЫЛКА!"/>
      <definedName name="ээ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1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1"/>
      <sheetName val="P2.2 У.Е. 2011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НВВ РСК 2011"/>
      <sheetName val="НВВ РСК 2012 (I полугодие)"/>
      <sheetName val="НВВ РСК 2012 (II пол) ИНД"/>
      <sheetName val="НВВ РСК 2012 (II пол) RAB"/>
      <sheetName val="НВВ РСК 2012 ИНД"/>
      <sheetName val="НВВ РСК 2012 RAB"/>
      <sheetName val="НВВ РСК 2013-2017"/>
      <sheetName val="Расчет котловых тарифов"/>
      <sheetName val="Расчет НВ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8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F8" t="str">
            <v>Волгоградская область</v>
          </cell>
        </row>
      </sheetData>
      <sheetData sheetId="7">
        <row r="20">
          <cell r="G20" t="str">
            <v>Филиал ОАО "Межрегиональная распределительная сетевая компания Юга"-"Волгоградэнерго"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</sheetNames>
    <sheetDataSet>
      <sheetData sheetId="0"/>
      <sheetData sheetId="1"/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Контроль"/>
      <sheetName val="Исходные"/>
      <sheetName val="Списки"/>
      <sheetName val="29"/>
      <sheetName val="20"/>
      <sheetName val="21"/>
      <sheetName val="26"/>
      <sheetName val="27"/>
      <sheetName val="28"/>
      <sheetName val="19"/>
      <sheetName val="22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K7" t="str">
            <v>Предложение регионального регулятора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1.3"/>
      <sheetName val="П1.4"/>
      <sheetName val="П1.5"/>
      <sheetName val="П1.6верх"/>
      <sheetName val="П1.30"/>
      <sheetName val="Волгоградэнерго"/>
      <sheetName val="переток из РСК в ТСО (2010)"/>
      <sheetName val="котел энергия"/>
      <sheetName val="котел мощность"/>
      <sheetName val="П1.6низ"/>
      <sheetName val="Облэлектро"/>
      <sheetName val="МУПП ВМЭС"/>
      <sheetName val="МКП ВМЭС"/>
      <sheetName val="РЖД"/>
      <sheetName val="ВДГБУВПиС"/>
      <sheetName val="Аэропорт"/>
      <sheetName val="ВАКЗ"/>
      <sheetName val="ВОРК"/>
      <sheetName val="ГПЭ"/>
      <sheetName val="Сил.кирп."/>
      <sheetName val="Каустик"/>
      <sheetName val="Энергосвязь"/>
      <sheetName val="ВЗБТ"/>
      <sheetName val="ВЭМЗ"/>
      <sheetName val="Манхэттен"/>
      <sheetName val="ВолПолесье"/>
      <sheetName val="ВОМЗ "/>
      <sheetName val="ТЭЦ-3"/>
      <sheetName val="Хладокомб."/>
      <sheetName val="ВгТЗ"/>
      <sheetName val="Лукойл эн.сети"/>
      <sheetName val="Северст.Мет"/>
      <sheetName val="ЗТУ"/>
      <sheetName val="ВРНУ"/>
      <sheetName val="Баррикады"/>
      <sheetName val="В-днефтемаш"/>
      <sheetName val="ЖБИ-1"/>
      <sheetName val="Оргсинтез"/>
      <sheetName val="ВПЗ"/>
      <sheetName val="Каучук"/>
      <sheetName val="ВТЗ"/>
      <sheetName val="СУАЛ"/>
      <sheetName val="КЗСМИ"/>
      <sheetName val="Зодиал"/>
      <sheetName val="Волг.мельница"/>
      <sheetName val="ЖБИ-2"/>
      <sheetName val="ВодаКрист"/>
      <sheetName val="Комфи СКБ"/>
      <sheetName val="ВГТРК"/>
      <sheetName val="ЦУМ"/>
      <sheetName val="ИПК_Царицын"/>
      <sheetName val="Реч.порт"/>
      <sheetName val="потери ТСО24.04"/>
      <sheetName val="баланс эн.и мощн."/>
      <sheetName val="П.1.6 ВОЭСК низ 2009"/>
      <sheetName val="П1.6 низ ВОЭСК2010(02.09)"/>
      <sheetName val="ОПП-сбыт(низ2009)"/>
      <sheetName val="ОПП-сбыт(низ2010)(02.09)"/>
      <sheetName val="анализ выручки (тарифы 2009г)"/>
      <sheetName val="17"/>
      <sheetName val="Лист3"/>
      <sheetName val="24"/>
      <sheetName val="Лист2"/>
      <sheetName val="Ф-2 (для АО-энерго)"/>
      <sheetName val="свод"/>
      <sheetName val="25"/>
      <sheetName val="4"/>
      <sheetName val="перекрестка"/>
      <sheetName val="5"/>
      <sheetName val="17.1"/>
      <sheetName val="16"/>
      <sheetName val="Ф-1 (для АО-энерго)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Стоимость ЭЭ"/>
      <sheetName val="FST5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щностьФедотов2008"/>
      <sheetName val="Борисенко мощность"/>
      <sheetName val="Баланс мощности 2007"/>
      <sheetName val="Потери 2007"/>
      <sheetName val="Баланс энергии 2007"/>
      <sheetName val="АО-энергоээ2007"/>
      <sheetName val="ОЭМК100 + БГДК"/>
      <sheetName val="2008 прогноз"/>
      <sheetName val="прогнозный баланс"/>
      <sheetName val="2008 энергия БСК"/>
      <sheetName val="2008 мощность БСК"/>
      <sheetName val="сети 2008"/>
      <sheetName val="Регионы"/>
      <sheetName val="Свод"/>
    </sheetNames>
    <sheetDataSet>
      <sheetData sheetId="0" refreshError="1"/>
      <sheetData sheetId="1" refreshError="1"/>
      <sheetData sheetId="2" refreshError="1">
        <row r="18">
          <cell r="D18">
            <v>190</v>
          </cell>
          <cell r="E18">
            <v>125.22</v>
          </cell>
          <cell r="F18">
            <v>125.22</v>
          </cell>
          <cell r="G18">
            <v>88</v>
          </cell>
          <cell r="H18">
            <v>37.22</v>
          </cell>
          <cell r="J18">
            <v>1434.94</v>
          </cell>
          <cell r="M18">
            <v>92.52000000000001</v>
          </cell>
          <cell r="N18">
            <v>1527.46</v>
          </cell>
          <cell r="P18">
            <v>1560.16</v>
          </cell>
          <cell r="S18">
            <v>190</v>
          </cell>
          <cell r="T18">
            <v>138.19999999999999</v>
          </cell>
          <cell r="U18">
            <v>138.19999999999999</v>
          </cell>
          <cell r="V18">
            <v>100.3</v>
          </cell>
          <cell r="W18">
            <v>37.9</v>
          </cell>
          <cell r="Y18">
            <v>1488.9</v>
          </cell>
          <cell r="AB18">
            <v>96.69</v>
          </cell>
          <cell r="AC18">
            <v>1585.5900000000001</v>
          </cell>
          <cell r="AE18">
            <v>1627.1000000000001</v>
          </cell>
          <cell r="AH18">
            <v>190</v>
          </cell>
          <cell r="AI18">
            <v>131.88</v>
          </cell>
          <cell r="AJ18">
            <v>131.88</v>
          </cell>
          <cell r="AK18">
            <v>98.5</v>
          </cell>
          <cell r="AL18">
            <v>33.380000000000003</v>
          </cell>
          <cell r="AN18">
            <v>1442.6100000000001</v>
          </cell>
          <cell r="AQ18">
            <v>93.569999999999979</v>
          </cell>
          <cell r="AR18">
            <v>1536.18</v>
          </cell>
          <cell r="AT18">
            <v>1574.49</v>
          </cell>
          <cell r="AW18">
            <v>190</v>
          </cell>
          <cell r="AX18">
            <v>111.44</v>
          </cell>
          <cell r="AY18">
            <v>111.44</v>
          </cell>
          <cell r="AZ18">
            <v>81.099999999999994</v>
          </cell>
          <cell r="BA18">
            <v>30.340000000000003</v>
          </cell>
          <cell r="BC18">
            <v>1335.82</v>
          </cell>
          <cell r="BF18">
            <v>86.16</v>
          </cell>
          <cell r="BG18">
            <v>1421.98</v>
          </cell>
          <cell r="BI18">
            <v>1447.26</v>
          </cell>
          <cell r="BL18">
            <v>190</v>
          </cell>
          <cell r="BM18">
            <v>78.539999999999992</v>
          </cell>
          <cell r="BN18">
            <v>78.539999999999992</v>
          </cell>
          <cell r="BO18">
            <v>49.5</v>
          </cell>
          <cell r="BP18">
            <v>29.040000000000003</v>
          </cell>
          <cell r="BR18">
            <v>1298.0100000000002</v>
          </cell>
          <cell r="BU18">
            <v>82.05</v>
          </cell>
          <cell r="BV18">
            <v>1380.0600000000002</v>
          </cell>
          <cell r="BX18">
            <v>1376.5500000000002</v>
          </cell>
          <cell r="CA18">
            <v>190</v>
          </cell>
          <cell r="CB18">
            <v>83.89</v>
          </cell>
          <cell r="CC18">
            <v>83.89</v>
          </cell>
          <cell r="CD18">
            <v>50.5</v>
          </cell>
          <cell r="CE18">
            <v>33.39</v>
          </cell>
          <cell r="CG18">
            <v>1297.25</v>
          </cell>
          <cell r="CJ18">
            <v>82.56</v>
          </cell>
          <cell r="CK18">
            <v>1379.81</v>
          </cell>
          <cell r="CM18">
            <v>1381.14</v>
          </cell>
          <cell r="CP18">
            <v>190</v>
          </cell>
          <cell r="CQ18">
            <v>43.58</v>
          </cell>
          <cell r="CR18">
            <v>43.58</v>
          </cell>
          <cell r="CS18">
            <v>13.6</v>
          </cell>
          <cell r="CT18">
            <v>29.98</v>
          </cell>
          <cell r="CV18">
            <v>1309.0000000000002</v>
          </cell>
          <cell r="CY18">
            <v>80.889999999999986</v>
          </cell>
          <cell r="CZ18">
            <v>1389.8900000000003</v>
          </cell>
          <cell r="DB18">
            <v>1352.5800000000002</v>
          </cell>
          <cell r="DE18">
            <v>190</v>
          </cell>
          <cell r="DF18">
            <v>90.32</v>
          </cell>
          <cell r="DG18">
            <v>90.32</v>
          </cell>
          <cell r="DH18">
            <v>61.5</v>
          </cell>
          <cell r="DI18">
            <v>28.82</v>
          </cell>
          <cell r="DK18">
            <v>1265.42</v>
          </cell>
          <cell r="DN18">
            <v>80.900000000000006</v>
          </cell>
          <cell r="DO18">
            <v>1346.3200000000002</v>
          </cell>
          <cell r="DQ18">
            <v>1355.74</v>
          </cell>
          <cell r="DT18">
            <v>190</v>
          </cell>
          <cell r="DU18">
            <v>100.58000000000001</v>
          </cell>
          <cell r="DV18">
            <v>100.58000000000001</v>
          </cell>
          <cell r="DW18">
            <v>69.900000000000006</v>
          </cell>
          <cell r="DX18">
            <v>30.68</v>
          </cell>
          <cell r="DZ18">
            <v>1278.22</v>
          </cell>
          <cell r="EC18">
            <v>82.139999999999986</v>
          </cell>
          <cell r="ED18">
            <v>1360.3600000000001</v>
          </cell>
          <cell r="EF18">
            <v>1378.8</v>
          </cell>
          <cell r="EI18">
            <v>190</v>
          </cell>
          <cell r="EJ18">
            <v>115.22</v>
          </cell>
          <cell r="EK18">
            <v>115.22</v>
          </cell>
          <cell r="EL18">
            <v>82.8</v>
          </cell>
          <cell r="EM18">
            <v>32.42</v>
          </cell>
          <cell r="EO18">
            <v>1388.02</v>
          </cell>
          <cell r="ER18">
            <v>89.40000000000002</v>
          </cell>
          <cell r="ES18">
            <v>1477.42</v>
          </cell>
          <cell r="EU18">
            <v>1503.24</v>
          </cell>
          <cell r="EX18">
            <v>190</v>
          </cell>
          <cell r="EY18">
            <v>134.54</v>
          </cell>
          <cell r="EZ18">
            <v>134.54</v>
          </cell>
          <cell r="FA18">
            <v>99.4</v>
          </cell>
          <cell r="FB18">
            <v>35.14</v>
          </cell>
          <cell r="FD18">
            <v>1435.88</v>
          </cell>
          <cell r="FG18">
            <v>93.310000000000016</v>
          </cell>
          <cell r="FH18">
            <v>1529.19</v>
          </cell>
          <cell r="FJ18">
            <v>1570.42</v>
          </cell>
          <cell r="FM18">
            <v>223</v>
          </cell>
          <cell r="FN18">
            <v>161.77000000000001</v>
          </cell>
          <cell r="FO18">
            <v>161.77000000000001</v>
          </cell>
          <cell r="FP18">
            <v>128.6</v>
          </cell>
          <cell r="FQ18">
            <v>33.17</v>
          </cell>
          <cell r="FS18">
            <v>1425.57</v>
          </cell>
          <cell r="FV18">
            <v>94.149999999999991</v>
          </cell>
          <cell r="FW18">
            <v>1519.72</v>
          </cell>
          <cell r="FY18">
            <v>1587.34</v>
          </cell>
          <cell r="GD18">
            <v>192.75</v>
          </cell>
          <cell r="GE18">
            <v>109.59833333333336</v>
          </cell>
          <cell r="GF18">
            <v>76.975000000000009</v>
          </cell>
          <cell r="GG18">
            <v>76.975000000000009</v>
          </cell>
          <cell r="GH18">
            <v>32.623333333333328</v>
          </cell>
          <cell r="GJ18">
            <v>1366.6366666666665</v>
          </cell>
          <cell r="GM18">
            <v>87.861666666666636</v>
          </cell>
          <cell r="GN18">
            <v>1454.4983333333332</v>
          </cell>
          <cell r="GP18">
            <v>1476.2350000000004</v>
          </cell>
        </row>
        <row r="19">
          <cell r="GJ19">
            <v>0</v>
          </cell>
        </row>
        <row r="20">
          <cell r="D20">
            <v>30</v>
          </cell>
          <cell r="E20">
            <v>21</v>
          </cell>
          <cell r="F20">
            <v>21</v>
          </cell>
          <cell r="G20">
            <v>21</v>
          </cell>
          <cell r="J20">
            <v>-13.9</v>
          </cell>
          <cell r="N20">
            <v>-13.9</v>
          </cell>
          <cell r="P20">
            <v>7.1</v>
          </cell>
          <cell r="S20">
            <v>30</v>
          </cell>
          <cell r="T20">
            <v>21</v>
          </cell>
          <cell r="U20">
            <v>21</v>
          </cell>
          <cell r="V20">
            <v>21</v>
          </cell>
          <cell r="Y20">
            <v>-14.3</v>
          </cell>
          <cell r="AC20">
            <v>-14.3</v>
          </cell>
          <cell r="AE20">
            <v>6.7</v>
          </cell>
          <cell r="AH20">
            <v>30</v>
          </cell>
          <cell r="AI20">
            <v>22</v>
          </cell>
          <cell r="AJ20">
            <v>22</v>
          </cell>
          <cell r="AK20">
            <v>22</v>
          </cell>
          <cell r="AN20">
            <v>-15</v>
          </cell>
          <cell r="AR20">
            <v>-15</v>
          </cell>
          <cell r="AT20">
            <v>7</v>
          </cell>
          <cell r="AW20">
            <v>30</v>
          </cell>
          <cell r="AX20">
            <v>15</v>
          </cell>
          <cell r="AY20">
            <v>15</v>
          </cell>
          <cell r="AZ20">
            <v>15</v>
          </cell>
          <cell r="BC20">
            <v>-10.1</v>
          </cell>
          <cell r="BG20">
            <v>-10.1</v>
          </cell>
          <cell r="BI20">
            <v>4.9000000000000004</v>
          </cell>
          <cell r="BL20">
            <v>30</v>
          </cell>
          <cell r="BM20">
            <v>7.5</v>
          </cell>
          <cell r="BN20">
            <v>7.5</v>
          </cell>
          <cell r="BO20">
            <v>7.5</v>
          </cell>
          <cell r="BR20">
            <v>-4.8</v>
          </cell>
          <cell r="BV20">
            <v>-4.8</v>
          </cell>
          <cell r="BX20">
            <v>2.7</v>
          </cell>
          <cell r="CA20">
            <v>30</v>
          </cell>
          <cell r="CB20">
            <v>0.5</v>
          </cell>
          <cell r="CC20">
            <v>0.5</v>
          </cell>
          <cell r="CD20">
            <v>0.5</v>
          </cell>
          <cell r="CG20">
            <v>-0.1</v>
          </cell>
          <cell r="CK20">
            <v>-0.1</v>
          </cell>
          <cell r="CM20">
            <v>0.4</v>
          </cell>
          <cell r="CP20">
            <v>30</v>
          </cell>
          <cell r="CQ20">
            <v>6</v>
          </cell>
          <cell r="CR20">
            <v>6</v>
          </cell>
          <cell r="CS20">
            <v>6</v>
          </cell>
          <cell r="CV20">
            <v>-3.8</v>
          </cell>
          <cell r="CZ20">
            <v>-3.8</v>
          </cell>
          <cell r="DB20">
            <v>2.2000000000000002</v>
          </cell>
          <cell r="DE20">
            <v>30</v>
          </cell>
          <cell r="DF20">
            <v>7.5</v>
          </cell>
          <cell r="DG20">
            <v>7.5</v>
          </cell>
          <cell r="DH20">
            <v>7.5</v>
          </cell>
          <cell r="DK20">
            <v>-4.8</v>
          </cell>
          <cell r="DO20">
            <v>-4.8</v>
          </cell>
          <cell r="DQ20">
            <v>2.7</v>
          </cell>
          <cell r="DT20">
            <v>30</v>
          </cell>
          <cell r="DU20">
            <v>8</v>
          </cell>
          <cell r="DV20">
            <v>8</v>
          </cell>
          <cell r="DW20">
            <v>8</v>
          </cell>
          <cell r="DZ20">
            <v>-5.2</v>
          </cell>
          <cell r="ED20">
            <v>-5.2</v>
          </cell>
          <cell r="EF20">
            <v>2.8</v>
          </cell>
          <cell r="EI20">
            <v>30</v>
          </cell>
          <cell r="EJ20">
            <v>17</v>
          </cell>
          <cell r="EK20">
            <v>17</v>
          </cell>
          <cell r="EL20">
            <v>17</v>
          </cell>
          <cell r="EO20">
            <v>-11.5</v>
          </cell>
          <cell r="ES20">
            <v>-11.5</v>
          </cell>
          <cell r="EU20">
            <v>5.5</v>
          </cell>
          <cell r="EX20">
            <v>30</v>
          </cell>
          <cell r="EY20">
            <v>22</v>
          </cell>
          <cell r="EZ20">
            <v>22</v>
          </cell>
          <cell r="FA20">
            <v>22</v>
          </cell>
          <cell r="FD20">
            <v>-15.4</v>
          </cell>
          <cell r="FH20">
            <v>-15.4</v>
          </cell>
          <cell r="FJ20">
            <v>6.6</v>
          </cell>
          <cell r="FM20">
            <v>63</v>
          </cell>
          <cell r="FN20">
            <v>50.5</v>
          </cell>
          <cell r="FO20">
            <v>50.5</v>
          </cell>
          <cell r="FP20">
            <v>50.5</v>
          </cell>
          <cell r="FS20">
            <v>-41.2</v>
          </cell>
          <cell r="FW20">
            <v>-41.2</v>
          </cell>
          <cell r="FY20">
            <v>9.3000000000000007</v>
          </cell>
          <cell r="GD20">
            <v>32.75</v>
          </cell>
          <cell r="GE20">
            <v>16.5</v>
          </cell>
          <cell r="GF20">
            <v>16.5</v>
          </cell>
          <cell r="GG20">
            <v>16.5</v>
          </cell>
          <cell r="GJ20">
            <v>-11.675000000000001</v>
          </cell>
          <cell r="GN20">
            <v>-11.675000000000001</v>
          </cell>
          <cell r="GP20">
            <v>4.8250000000000002</v>
          </cell>
        </row>
        <row r="21">
          <cell r="D21">
            <v>46</v>
          </cell>
          <cell r="E21">
            <v>21</v>
          </cell>
          <cell r="F21">
            <v>21</v>
          </cell>
          <cell r="G21">
            <v>21</v>
          </cell>
          <cell r="J21">
            <v>-16.2</v>
          </cell>
          <cell r="N21">
            <v>-16.2</v>
          </cell>
          <cell r="P21">
            <v>4.8</v>
          </cell>
          <cell r="S21">
            <v>46</v>
          </cell>
          <cell r="T21">
            <v>19.3</v>
          </cell>
          <cell r="U21">
            <v>19.3</v>
          </cell>
          <cell r="V21">
            <v>19.3</v>
          </cell>
          <cell r="Y21">
            <v>-14.9</v>
          </cell>
          <cell r="AC21">
            <v>-14.9</v>
          </cell>
          <cell r="AE21">
            <v>4.4000000000000004</v>
          </cell>
          <cell r="AH21">
            <v>46</v>
          </cell>
          <cell r="AI21">
            <v>16.5</v>
          </cell>
          <cell r="AJ21">
            <v>16.5</v>
          </cell>
          <cell r="AK21">
            <v>16.5</v>
          </cell>
          <cell r="AN21">
            <v>-12.7</v>
          </cell>
          <cell r="AR21">
            <v>-12.7</v>
          </cell>
          <cell r="AT21">
            <v>3.8</v>
          </cell>
          <cell r="AW21">
            <v>46</v>
          </cell>
          <cell r="AX21">
            <v>11.1</v>
          </cell>
          <cell r="AY21">
            <v>11.1</v>
          </cell>
          <cell r="AZ21">
            <v>11.1</v>
          </cell>
          <cell r="BC21">
            <v>-8.6</v>
          </cell>
          <cell r="BG21">
            <v>-8.6</v>
          </cell>
          <cell r="BI21">
            <v>2.5</v>
          </cell>
          <cell r="BL21">
            <v>46</v>
          </cell>
          <cell r="BM21">
            <v>6</v>
          </cell>
          <cell r="BN21">
            <v>6</v>
          </cell>
          <cell r="BO21">
            <v>6</v>
          </cell>
          <cell r="BR21">
            <v>-4.7</v>
          </cell>
          <cell r="BV21">
            <v>-4.7</v>
          </cell>
          <cell r="BX21">
            <v>1.3</v>
          </cell>
          <cell r="CA21">
            <v>46</v>
          </cell>
          <cell r="CB21">
            <v>0</v>
          </cell>
          <cell r="CC21">
            <v>0</v>
          </cell>
          <cell r="CD21">
            <v>0</v>
          </cell>
          <cell r="CG21">
            <v>0</v>
          </cell>
          <cell r="CK21">
            <v>0</v>
          </cell>
          <cell r="CM21">
            <v>0</v>
          </cell>
          <cell r="CP21">
            <v>46</v>
          </cell>
          <cell r="CQ21">
            <v>6</v>
          </cell>
          <cell r="CR21">
            <v>6</v>
          </cell>
          <cell r="CS21">
            <v>6</v>
          </cell>
          <cell r="CV21">
            <v>-4.8</v>
          </cell>
          <cell r="CZ21">
            <v>-4.8</v>
          </cell>
          <cell r="DB21">
            <v>1.2</v>
          </cell>
          <cell r="DE21">
            <v>46</v>
          </cell>
          <cell r="DF21">
            <v>6</v>
          </cell>
          <cell r="DG21">
            <v>6</v>
          </cell>
          <cell r="DH21">
            <v>6</v>
          </cell>
          <cell r="DK21">
            <v>-4.8</v>
          </cell>
          <cell r="DO21">
            <v>-4.8</v>
          </cell>
          <cell r="DQ21">
            <v>1.2</v>
          </cell>
          <cell r="DT21">
            <v>46</v>
          </cell>
          <cell r="DU21">
            <v>6.9</v>
          </cell>
          <cell r="DV21">
            <v>6.9</v>
          </cell>
          <cell r="DW21">
            <v>6.9</v>
          </cell>
          <cell r="DZ21">
            <v>-5.5</v>
          </cell>
          <cell r="ED21">
            <v>-5.5</v>
          </cell>
          <cell r="EF21">
            <v>1.4</v>
          </cell>
          <cell r="EI21">
            <v>46</v>
          </cell>
          <cell r="EJ21">
            <v>10.8</v>
          </cell>
          <cell r="EK21">
            <v>10.8</v>
          </cell>
          <cell r="EL21">
            <v>10.8</v>
          </cell>
          <cell r="EO21">
            <v>-8.5</v>
          </cell>
          <cell r="ES21">
            <v>-8.5</v>
          </cell>
          <cell r="EU21">
            <v>2.2999999999999998</v>
          </cell>
          <cell r="EX21">
            <v>46</v>
          </cell>
          <cell r="EY21">
            <v>17.399999999999999</v>
          </cell>
          <cell r="EZ21">
            <v>17.399999999999999</v>
          </cell>
          <cell r="FA21">
            <v>17.399999999999999</v>
          </cell>
          <cell r="FD21">
            <v>-13.7</v>
          </cell>
          <cell r="FH21">
            <v>-13.7</v>
          </cell>
          <cell r="FJ21">
            <v>3.7</v>
          </cell>
          <cell r="FM21">
            <v>46</v>
          </cell>
          <cell r="FN21">
            <v>18.100000000000001</v>
          </cell>
          <cell r="FO21">
            <v>18.100000000000001</v>
          </cell>
          <cell r="FP21">
            <v>18.100000000000001</v>
          </cell>
          <cell r="FS21">
            <v>-13.900000000000002</v>
          </cell>
          <cell r="FW21">
            <v>-13.900000000000002</v>
          </cell>
          <cell r="FY21">
            <v>4.2</v>
          </cell>
          <cell r="GD21">
            <v>46</v>
          </cell>
          <cell r="GE21">
            <v>11.591666666666663</v>
          </cell>
          <cell r="GF21">
            <v>11.591666666666663</v>
          </cell>
          <cell r="GG21">
            <v>11.591666666666663</v>
          </cell>
          <cell r="GJ21">
            <v>-9.0250000000000004</v>
          </cell>
          <cell r="GN21">
            <v>-9.0250000000000004</v>
          </cell>
          <cell r="GP21">
            <v>2.5666666666666669</v>
          </cell>
        </row>
        <row r="22">
          <cell r="D22">
            <v>66</v>
          </cell>
          <cell r="E22">
            <v>46</v>
          </cell>
          <cell r="F22">
            <v>46</v>
          </cell>
          <cell r="G22">
            <v>46</v>
          </cell>
          <cell r="J22">
            <v>-41.7</v>
          </cell>
          <cell r="N22">
            <v>-41.7</v>
          </cell>
          <cell r="P22">
            <v>4.3</v>
          </cell>
          <cell r="S22">
            <v>66</v>
          </cell>
          <cell r="T22">
            <v>60</v>
          </cell>
          <cell r="U22">
            <v>60</v>
          </cell>
          <cell r="V22">
            <v>60</v>
          </cell>
          <cell r="Y22">
            <v>-55.7</v>
          </cell>
          <cell r="AC22">
            <v>-55.7</v>
          </cell>
          <cell r="AE22">
            <v>4.3</v>
          </cell>
          <cell r="AH22">
            <v>66</v>
          </cell>
          <cell r="AI22">
            <v>60</v>
          </cell>
          <cell r="AJ22">
            <v>60</v>
          </cell>
          <cell r="AK22">
            <v>60</v>
          </cell>
          <cell r="AN22">
            <v>-55.7</v>
          </cell>
          <cell r="AR22">
            <v>-55.7</v>
          </cell>
          <cell r="AT22">
            <v>4.3</v>
          </cell>
          <cell r="AW22">
            <v>66</v>
          </cell>
          <cell r="AX22">
            <v>55</v>
          </cell>
          <cell r="AY22">
            <v>55</v>
          </cell>
          <cell r="AZ22">
            <v>55</v>
          </cell>
          <cell r="BC22">
            <v>-50.7</v>
          </cell>
          <cell r="BG22">
            <v>-50.7</v>
          </cell>
          <cell r="BI22">
            <v>4.3</v>
          </cell>
          <cell r="BL22">
            <v>66</v>
          </cell>
          <cell r="BM22">
            <v>36</v>
          </cell>
          <cell r="BN22">
            <v>36</v>
          </cell>
          <cell r="BO22">
            <v>36</v>
          </cell>
          <cell r="BR22">
            <v>-31.8</v>
          </cell>
          <cell r="BV22">
            <v>-31.8</v>
          </cell>
          <cell r="BX22">
            <v>4.2</v>
          </cell>
          <cell r="CA22">
            <v>66</v>
          </cell>
          <cell r="CB22">
            <v>50</v>
          </cell>
          <cell r="CC22">
            <v>50</v>
          </cell>
          <cell r="CD22">
            <v>50</v>
          </cell>
          <cell r="CG22">
            <v>-45.8</v>
          </cell>
          <cell r="CK22">
            <v>-45.8</v>
          </cell>
          <cell r="CM22">
            <v>4.2</v>
          </cell>
          <cell r="CP22">
            <v>66</v>
          </cell>
          <cell r="CQ22">
            <v>1.6</v>
          </cell>
          <cell r="CR22">
            <v>1.6</v>
          </cell>
          <cell r="CS22">
            <v>1.6</v>
          </cell>
          <cell r="CV22">
            <v>-1.1000000000000001</v>
          </cell>
          <cell r="CZ22">
            <v>-1.1000000000000001</v>
          </cell>
          <cell r="DB22">
            <v>0.5</v>
          </cell>
          <cell r="DE22">
            <v>66</v>
          </cell>
          <cell r="DF22">
            <v>48</v>
          </cell>
          <cell r="DG22">
            <v>48</v>
          </cell>
          <cell r="DH22">
            <v>48</v>
          </cell>
          <cell r="DK22">
            <v>-43.8</v>
          </cell>
          <cell r="DO22">
            <v>-43.8</v>
          </cell>
          <cell r="DQ22">
            <v>4.2</v>
          </cell>
          <cell r="DT22">
            <v>66</v>
          </cell>
          <cell r="DU22">
            <v>55</v>
          </cell>
          <cell r="DV22">
            <v>55</v>
          </cell>
          <cell r="DW22">
            <v>55</v>
          </cell>
          <cell r="DZ22">
            <v>-50.7</v>
          </cell>
          <cell r="ED22">
            <v>-50.7</v>
          </cell>
          <cell r="EF22">
            <v>4.3</v>
          </cell>
          <cell r="EI22">
            <v>66</v>
          </cell>
          <cell r="EJ22">
            <v>55</v>
          </cell>
          <cell r="EK22">
            <v>55</v>
          </cell>
          <cell r="EL22">
            <v>55</v>
          </cell>
          <cell r="EO22">
            <v>-50.7</v>
          </cell>
          <cell r="ES22">
            <v>-50.7</v>
          </cell>
          <cell r="EU22">
            <v>4.3</v>
          </cell>
          <cell r="EX22">
            <v>66</v>
          </cell>
          <cell r="EY22">
            <v>60</v>
          </cell>
          <cell r="EZ22">
            <v>60</v>
          </cell>
          <cell r="FA22">
            <v>60</v>
          </cell>
          <cell r="FD22">
            <v>-55.7</v>
          </cell>
          <cell r="FH22">
            <v>-55.7</v>
          </cell>
          <cell r="FJ22">
            <v>4.3</v>
          </cell>
          <cell r="FM22">
            <v>66</v>
          </cell>
          <cell r="FN22">
            <v>60</v>
          </cell>
          <cell r="FO22">
            <v>60</v>
          </cell>
          <cell r="FP22">
            <v>60</v>
          </cell>
          <cell r="FS22">
            <v>-55.7</v>
          </cell>
          <cell r="FW22">
            <v>-55.7</v>
          </cell>
          <cell r="FY22">
            <v>4.3</v>
          </cell>
          <cell r="GD22">
            <v>66</v>
          </cell>
          <cell r="GE22">
            <v>48.883333333333333</v>
          </cell>
          <cell r="GF22">
            <v>48.883333333333333</v>
          </cell>
          <cell r="GG22">
            <v>48.883333333333333</v>
          </cell>
          <cell r="GJ22">
            <v>-44.925000000000004</v>
          </cell>
          <cell r="GN22">
            <v>-44.925000000000004</v>
          </cell>
          <cell r="GP22">
            <v>3.9583333333333321</v>
          </cell>
        </row>
        <row r="23">
          <cell r="J23">
            <v>905.36</v>
          </cell>
          <cell r="M23">
            <v>54.32</v>
          </cell>
          <cell r="N23">
            <v>959.68000000000006</v>
          </cell>
          <cell r="P23">
            <v>905.36</v>
          </cell>
          <cell r="Y23">
            <v>978.2</v>
          </cell>
          <cell r="AB23">
            <v>58.69</v>
          </cell>
          <cell r="AC23">
            <v>1036.8900000000001</v>
          </cell>
          <cell r="AE23">
            <v>978.2</v>
          </cell>
          <cell r="AN23">
            <v>919.49</v>
          </cell>
          <cell r="AQ23">
            <v>55.17</v>
          </cell>
          <cell r="AR23">
            <v>974.66</v>
          </cell>
          <cell r="AT23">
            <v>919.49</v>
          </cell>
          <cell r="BC23">
            <v>792.66</v>
          </cell>
          <cell r="BF23">
            <v>47.56</v>
          </cell>
          <cell r="BG23">
            <v>840.22</v>
          </cell>
          <cell r="BI23">
            <v>792.66</v>
          </cell>
          <cell r="BR23">
            <v>712.45</v>
          </cell>
          <cell r="BU23">
            <v>42.75</v>
          </cell>
          <cell r="BV23">
            <v>755.2</v>
          </cell>
          <cell r="BX23">
            <v>712.45</v>
          </cell>
          <cell r="CG23">
            <v>707.64</v>
          </cell>
          <cell r="CJ23">
            <v>42.46</v>
          </cell>
          <cell r="CK23">
            <v>750.1</v>
          </cell>
          <cell r="CM23">
            <v>707.64</v>
          </cell>
          <cell r="CV23">
            <v>669.78</v>
          </cell>
          <cell r="CY23">
            <v>40.19</v>
          </cell>
          <cell r="CZ23">
            <v>709.97</v>
          </cell>
          <cell r="DB23">
            <v>669.78</v>
          </cell>
          <cell r="DK23">
            <v>666.74</v>
          </cell>
          <cell r="DN23">
            <v>40</v>
          </cell>
          <cell r="DO23">
            <v>706.74</v>
          </cell>
          <cell r="DQ23">
            <v>666.74</v>
          </cell>
          <cell r="DZ23">
            <v>707.4</v>
          </cell>
          <cell r="EC23">
            <v>42.44</v>
          </cell>
          <cell r="ED23">
            <v>749.83999999999992</v>
          </cell>
          <cell r="EF23">
            <v>707.4</v>
          </cell>
          <cell r="EO23">
            <v>811.74</v>
          </cell>
          <cell r="ER23">
            <v>48.7</v>
          </cell>
          <cell r="ES23">
            <v>860.44</v>
          </cell>
          <cell r="EU23">
            <v>811.74</v>
          </cell>
          <cell r="FD23">
            <v>876.82</v>
          </cell>
          <cell r="FG23">
            <v>52.61</v>
          </cell>
          <cell r="FH23">
            <v>929.43000000000006</v>
          </cell>
          <cell r="FJ23">
            <v>876.82</v>
          </cell>
          <cell r="FS23">
            <v>892.54</v>
          </cell>
          <cell r="FV23">
            <v>53.55</v>
          </cell>
          <cell r="FW23">
            <v>946.08999999999992</v>
          </cell>
          <cell r="FY23">
            <v>892.54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J23">
            <v>803.40166666666676</v>
          </cell>
          <cell r="GM23">
            <v>48.20333333333334</v>
          </cell>
          <cell r="GN23">
            <v>851.60500000000002</v>
          </cell>
          <cell r="GP23">
            <v>803.40166666666676</v>
          </cell>
        </row>
        <row r="24"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J24">
            <v>0</v>
          </cell>
          <cell r="GM24">
            <v>0</v>
          </cell>
          <cell r="GN24">
            <v>0</v>
          </cell>
          <cell r="GP24">
            <v>0</v>
          </cell>
        </row>
        <row r="25">
          <cell r="J25">
            <v>8.82</v>
          </cell>
          <cell r="N25">
            <v>8.82</v>
          </cell>
          <cell r="Y25">
            <v>9.6</v>
          </cell>
          <cell r="AC25">
            <v>9.6</v>
          </cell>
          <cell r="AN25">
            <v>8.2799999999999994</v>
          </cell>
          <cell r="AR25">
            <v>8.2799999999999994</v>
          </cell>
          <cell r="BC25">
            <v>6.74</v>
          </cell>
          <cell r="BG25">
            <v>6.74</v>
          </cell>
          <cell r="BR25">
            <v>5.44</v>
          </cell>
          <cell r="BV25">
            <v>5.44</v>
          </cell>
          <cell r="CG25">
            <v>9.7899999999999991</v>
          </cell>
          <cell r="CK25">
            <v>9.7899999999999991</v>
          </cell>
          <cell r="CV25">
            <v>6.38</v>
          </cell>
          <cell r="CZ25">
            <v>6.38</v>
          </cell>
          <cell r="DK25">
            <v>5.22</v>
          </cell>
          <cell r="DO25">
            <v>5.22</v>
          </cell>
          <cell r="DZ25">
            <v>7.08</v>
          </cell>
          <cell r="ED25">
            <v>7.08</v>
          </cell>
          <cell r="EO25">
            <v>7.12</v>
          </cell>
          <cell r="ES25">
            <v>7.12</v>
          </cell>
          <cell r="FD25">
            <v>6.74</v>
          </cell>
          <cell r="FH25">
            <v>6.74</v>
          </cell>
          <cell r="FS25">
            <v>4.7699999999999996</v>
          </cell>
          <cell r="FW25">
            <v>4.7699999999999996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J25">
            <v>7.1649999999999991</v>
          </cell>
          <cell r="GM25">
            <v>0</v>
          </cell>
          <cell r="GN25">
            <v>7.1649999999999991</v>
          </cell>
          <cell r="GP25">
            <v>0</v>
          </cell>
        </row>
        <row r="26">
          <cell r="J26">
            <v>896.54</v>
          </cell>
          <cell r="M26">
            <v>54.32</v>
          </cell>
          <cell r="N26">
            <v>950.86</v>
          </cell>
          <cell r="Y26">
            <v>968.6</v>
          </cell>
          <cell r="AB26">
            <v>58.69</v>
          </cell>
          <cell r="AC26">
            <v>1027.2900000000002</v>
          </cell>
          <cell r="AN26">
            <v>911.21</v>
          </cell>
          <cell r="AQ26">
            <v>55.17</v>
          </cell>
          <cell r="AR26">
            <v>966.38</v>
          </cell>
          <cell r="BC26">
            <v>785.92</v>
          </cell>
          <cell r="BF26">
            <v>47.56</v>
          </cell>
          <cell r="BG26">
            <v>833.48</v>
          </cell>
          <cell r="BR26">
            <v>707.01</v>
          </cell>
          <cell r="BU26">
            <v>42.75</v>
          </cell>
          <cell r="BV26">
            <v>749.76</v>
          </cell>
          <cell r="CG26">
            <v>697.85</v>
          </cell>
          <cell r="CJ26">
            <v>42.46</v>
          </cell>
          <cell r="CK26">
            <v>740.31000000000006</v>
          </cell>
          <cell r="CV26">
            <v>663.4</v>
          </cell>
          <cell r="CY26">
            <v>40.19</v>
          </cell>
          <cell r="CZ26">
            <v>703.59</v>
          </cell>
          <cell r="DK26">
            <v>661.52</v>
          </cell>
          <cell r="DN26">
            <v>40</v>
          </cell>
          <cell r="DO26">
            <v>701.52</v>
          </cell>
          <cell r="DZ26">
            <v>700.31999999999994</v>
          </cell>
          <cell r="EC26">
            <v>42.44</v>
          </cell>
          <cell r="ED26">
            <v>742.75999999999988</v>
          </cell>
          <cell r="EO26">
            <v>804.62</v>
          </cell>
          <cell r="ER26">
            <v>48.7</v>
          </cell>
          <cell r="ES26">
            <v>853.32</v>
          </cell>
          <cell r="FD26">
            <v>870.08</v>
          </cell>
          <cell r="FG26">
            <v>52.61</v>
          </cell>
          <cell r="FH26">
            <v>922.69</v>
          </cell>
          <cell r="FS26">
            <v>887.77</v>
          </cell>
          <cell r="FV26">
            <v>53.55</v>
          </cell>
          <cell r="FW26">
            <v>941.31999999999994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J26">
            <v>796.23666666666668</v>
          </cell>
          <cell r="GM26">
            <v>48.20333333333334</v>
          </cell>
          <cell r="GN26">
            <v>844.44</v>
          </cell>
          <cell r="GP26">
            <v>0</v>
          </cell>
        </row>
        <row r="27">
          <cell r="D27">
            <v>12</v>
          </cell>
          <cell r="E27">
            <v>8.82</v>
          </cell>
          <cell r="F27">
            <v>8.82</v>
          </cell>
          <cell r="H27">
            <v>8.82</v>
          </cell>
          <cell r="J27">
            <v>-8.82</v>
          </cell>
          <cell r="K27" t="str">
            <v>*)</v>
          </cell>
          <cell r="N27">
            <v>-8.82</v>
          </cell>
          <cell r="O27" t="str">
            <v>*)</v>
          </cell>
          <cell r="P27">
            <v>0</v>
          </cell>
          <cell r="S27">
            <v>12</v>
          </cell>
          <cell r="T27">
            <v>9.6</v>
          </cell>
          <cell r="U27">
            <v>9.6</v>
          </cell>
          <cell r="W27">
            <v>9.6</v>
          </cell>
          <cell r="Y27">
            <v>-9.6</v>
          </cell>
          <cell r="Z27" t="str">
            <v>*)</v>
          </cell>
          <cell r="AC27">
            <v>-9.6</v>
          </cell>
          <cell r="AD27" t="str">
            <v>*)</v>
          </cell>
          <cell r="AE27">
            <v>0</v>
          </cell>
          <cell r="AH27">
            <v>12</v>
          </cell>
          <cell r="AI27">
            <v>8.2799999999999994</v>
          </cell>
          <cell r="AJ27">
            <v>8.2799999999999994</v>
          </cell>
          <cell r="AL27">
            <v>8.2799999999999994</v>
          </cell>
          <cell r="AN27">
            <v>-8.2799999999999994</v>
          </cell>
          <cell r="AO27" t="str">
            <v>*)</v>
          </cell>
          <cell r="AR27">
            <v>-8.2799999999999994</v>
          </cell>
          <cell r="AS27" t="str">
            <v>*)</v>
          </cell>
          <cell r="AT27">
            <v>0</v>
          </cell>
          <cell r="AW27">
            <v>12</v>
          </cell>
          <cell r="AX27">
            <v>6.74</v>
          </cell>
          <cell r="AY27">
            <v>6.74</v>
          </cell>
          <cell r="BA27">
            <v>6.74</v>
          </cell>
          <cell r="BC27">
            <v>-6.74</v>
          </cell>
          <cell r="BG27">
            <v>-6.74</v>
          </cell>
          <cell r="BI27">
            <v>0</v>
          </cell>
          <cell r="BL27">
            <v>12</v>
          </cell>
          <cell r="BM27">
            <v>5.44</v>
          </cell>
          <cell r="BN27">
            <v>5.44</v>
          </cell>
          <cell r="BP27">
            <v>5.44</v>
          </cell>
          <cell r="BR27">
            <v>-5.44</v>
          </cell>
          <cell r="BV27">
            <v>-5.44</v>
          </cell>
          <cell r="BX27">
            <v>0</v>
          </cell>
          <cell r="CA27">
            <v>12</v>
          </cell>
          <cell r="CB27">
            <v>9.7899999999999991</v>
          </cell>
          <cell r="CC27">
            <v>9.7899999999999991</v>
          </cell>
          <cell r="CE27">
            <v>9.7899999999999991</v>
          </cell>
          <cell r="CG27">
            <v>-9.7899999999999991</v>
          </cell>
          <cell r="CK27">
            <v>-9.7899999999999991</v>
          </cell>
          <cell r="CM27">
            <v>0</v>
          </cell>
          <cell r="CP27">
            <v>12</v>
          </cell>
          <cell r="CQ27">
            <v>6.38</v>
          </cell>
          <cell r="CR27">
            <v>6.38</v>
          </cell>
          <cell r="CT27">
            <v>6.38</v>
          </cell>
          <cell r="CV27">
            <v>-6.38</v>
          </cell>
          <cell r="CZ27">
            <v>-6.38</v>
          </cell>
          <cell r="DB27">
            <v>0</v>
          </cell>
          <cell r="DE27">
            <v>12</v>
          </cell>
          <cell r="DF27">
            <v>5.22</v>
          </cell>
          <cell r="DG27">
            <v>5.22</v>
          </cell>
          <cell r="DI27">
            <v>5.22</v>
          </cell>
          <cell r="DK27">
            <v>-5.22</v>
          </cell>
          <cell r="DO27">
            <v>-5.22</v>
          </cell>
          <cell r="DQ27">
            <v>0</v>
          </cell>
          <cell r="DT27">
            <v>12</v>
          </cell>
          <cell r="DU27">
            <v>7.08</v>
          </cell>
          <cell r="DV27">
            <v>7.08</v>
          </cell>
          <cell r="DX27">
            <v>7.08</v>
          </cell>
          <cell r="DZ27">
            <v>-7.08</v>
          </cell>
          <cell r="ED27">
            <v>-7.08</v>
          </cell>
          <cell r="EF27">
            <v>0</v>
          </cell>
          <cell r="EI27">
            <v>12</v>
          </cell>
          <cell r="EJ27">
            <v>7.12</v>
          </cell>
          <cell r="EK27">
            <v>7.12</v>
          </cell>
          <cell r="EM27">
            <v>7.12</v>
          </cell>
          <cell r="EO27">
            <v>-7.12</v>
          </cell>
          <cell r="EP27" t="str">
            <v>*)</v>
          </cell>
          <cell r="ES27">
            <v>-7.12</v>
          </cell>
          <cell r="ET27" t="str">
            <v>*)</v>
          </cell>
          <cell r="EU27">
            <v>0</v>
          </cell>
          <cell r="EX27">
            <v>12</v>
          </cell>
          <cell r="EY27">
            <v>6.74</v>
          </cell>
          <cell r="EZ27">
            <v>6.74</v>
          </cell>
          <cell r="FB27">
            <v>6.74</v>
          </cell>
          <cell r="FD27">
            <v>-6.74</v>
          </cell>
          <cell r="FE27" t="str">
            <v>*)</v>
          </cell>
          <cell r="FH27">
            <v>-6.74</v>
          </cell>
          <cell r="FI27" t="str">
            <v>*)</v>
          </cell>
          <cell r="FJ27">
            <v>0</v>
          </cell>
          <cell r="FM27">
            <v>12</v>
          </cell>
          <cell r="FN27">
            <v>4.7699999999999996</v>
          </cell>
          <cell r="FO27">
            <v>4.7699999999999996</v>
          </cell>
          <cell r="FQ27">
            <v>4.7699999999999996</v>
          </cell>
          <cell r="FS27">
            <v>-4.7699999999999996</v>
          </cell>
          <cell r="FT27" t="str">
            <v>*)</v>
          </cell>
          <cell r="FW27">
            <v>-4.7699999999999996</v>
          </cell>
          <cell r="FX27" t="str">
            <v>*)</v>
          </cell>
          <cell r="FY27">
            <v>0</v>
          </cell>
          <cell r="GD27">
            <v>12</v>
          </cell>
          <cell r="GE27">
            <v>7.1649999999999991</v>
          </cell>
          <cell r="GF27">
            <v>0</v>
          </cell>
          <cell r="GG27">
            <v>0</v>
          </cell>
          <cell r="GH27">
            <v>7.1649999999999991</v>
          </cell>
          <cell r="GJ27">
            <v>-7.1649999999999991</v>
          </cell>
          <cell r="GM27">
            <v>0</v>
          </cell>
          <cell r="GN27">
            <v>-7.1649999999999991</v>
          </cell>
          <cell r="GP27">
            <v>0</v>
          </cell>
        </row>
        <row r="28">
          <cell r="D28">
            <v>36</v>
          </cell>
          <cell r="E28">
            <v>28.4</v>
          </cell>
          <cell r="F28">
            <v>28.4</v>
          </cell>
          <cell r="H28">
            <v>28.4</v>
          </cell>
          <cell r="J28">
            <v>-27.5</v>
          </cell>
          <cell r="N28">
            <v>-27.5</v>
          </cell>
          <cell r="P28">
            <v>0.9</v>
          </cell>
          <cell r="S28">
            <v>36</v>
          </cell>
          <cell r="T28">
            <v>28.3</v>
          </cell>
          <cell r="U28">
            <v>28.3</v>
          </cell>
          <cell r="W28">
            <v>28.3</v>
          </cell>
          <cell r="Y28">
            <v>-27.5</v>
          </cell>
          <cell r="AC28">
            <v>-27.5</v>
          </cell>
          <cell r="AE28">
            <v>0.8</v>
          </cell>
          <cell r="AH28">
            <v>36</v>
          </cell>
          <cell r="AI28">
            <v>25.1</v>
          </cell>
          <cell r="AJ28">
            <v>25.1</v>
          </cell>
          <cell r="AL28">
            <v>25.1</v>
          </cell>
          <cell r="AN28">
            <v>-24.400000000000002</v>
          </cell>
          <cell r="AR28">
            <v>-24.400000000000002</v>
          </cell>
          <cell r="AT28">
            <v>0.7</v>
          </cell>
          <cell r="AW28">
            <v>36</v>
          </cell>
          <cell r="AX28">
            <v>23.6</v>
          </cell>
          <cell r="AY28">
            <v>23.6</v>
          </cell>
          <cell r="BA28">
            <v>23.6</v>
          </cell>
          <cell r="BC28">
            <v>-22.900000000000002</v>
          </cell>
          <cell r="BG28">
            <v>-22.900000000000002</v>
          </cell>
          <cell r="BI28">
            <v>0.7</v>
          </cell>
          <cell r="BL28">
            <v>36</v>
          </cell>
          <cell r="BM28">
            <v>23.6</v>
          </cell>
          <cell r="BN28">
            <v>23.6</v>
          </cell>
          <cell r="BP28">
            <v>23.6</v>
          </cell>
          <cell r="BR28">
            <v>-22.900000000000002</v>
          </cell>
          <cell r="BV28">
            <v>-22.900000000000002</v>
          </cell>
          <cell r="BX28">
            <v>0.7</v>
          </cell>
          <cell r="CA28">
            <v>36</v>
          </cell>
          <cell r="CB28">
            <v>23.6</v>
          </cell>
          <cell r="CC28">
            <v>23.6</v>
          </cell>
          <cell r="CE28">
            <v>23.6</v>
          </cell>
          <cell r="CG28">
            <v>-22.900000000000002</v>
          </cell>
          <cell r="CK28">
            <v>-22.900000000000002</v>
          </cell>
          <cell r="CM28">
            <v>0.7</v>
          </cell>
          <cell r="CP28">
            <v>36</v>
          </cell>
          <cell r="CQ28">
            <v>23.6</v>
          </cell>
          <cell r="CR28">
            <v>23.6</v>
          </cell>
          <cell r="CT28">
            <v>23.6</v>
          </cell>
          <cell r="CV28">
            <v>-22.900000000000002</v>
          </cell>
          <cell r="CZ28">
            <v>-22.900000000000002</v>
          </cell>
          <cell r="DB28">
            <v>0.7</v>
          </cell>
          <cell r="DE28">
            <v>36</v>
          </cell>
          <cell r="DF28">
            <v>23.6</v>
          </cell>
          <cell r="DG28">
            <v>23.6</v>
          </cell>
          <cell r="DI28">
            <v>23.6</v>
          </cell>
          <cell r="DK28">
            <v>-22.900000000000002</v>
          </cell>
          <cell r="DO28">
            <v>-22.900000000000002</v>
          </cell>
          <cell r="DQ28">
            <v>0.7</v>
          </cell>
          <cell r="DT28">
            <v>36</v>
          </cell>
          <cell r="DU28">
            <v>23.6</v>
          </cell>
          <cell r="DV28">
            <v>23.6</v>
          </cell>
          <cell r="DX28">
            <v>23.6</v>
          </cell>
          <cell r="DZ28">
            <v>-22.900000000000002</v>
          </cell>
          <cell r="ED28">
            <v>-22.900000000000002</v>
          </cell>
          <cell r="EF28">
            <v>0.7</v>
          </cell>
          <cell r="EI28">
            <v>36</v>
          </cell>
          <cell r="EJ28">
            <v>25.3</v>
          </cell>
          <cell r="EK28">
            <v>25.3</v>
          </cell>
          <cell r="EM28">
            <v>25.3</v>
          </cell>
          <cell r="EO28">
            <v>-24.6</v>
          </cell>
          <cell r="ES28">
            <v>-24.6</v>
          </cell>
          <cell r="EU28">
            <v>0.7</v>
          </cell>
          <cell r="EX28">
            <v>36</v>
          </cell>
          <cell r="EY28">
            <v>28.4</v>
          </cell>
          <cell r="EZ28">
            <v>28.4</v>
          </cell>
          <cell r="FB28">
            <v>28.4</v>
          </cell>
          <cell r="FD28">
            <v>-27.599999999999998</v>
          </cell>
          <cell r="FH28">
            <v>-27.599999999999998</v>
          </cell>
          <cell r="FJ28">
            <v>0.8</v>
          </cell>
          <cell r="FM28">
            <v>36</v>
          </cell>
          <cell r="FN28">
            <v>28.4</v>
          </cell>
          <cell r="FO28">
            <v>28.4</v>
          </cell>
          <cell r="FQ28">
            <v>28.4</v>
          </cell>
          <cell r="FS28">
            <v>-27.599999999999998</v>
          </cell>
          <cell r="FW28">
            <v>-27.599999999999998</v>
          </cell>
          <cell r="FY28">
            <v>0.8</v>
          </cell>
          <cell r="GD28">
            <v>36</v>
          </cell>
          <cell r="GE28">
            <v>25.458333333333329</v>
          </cell>
          <cell r="GF28">
            <v>0</v>
          </cell>
          <cell r="GG28">
            <v>0</v>
          </cell>
          <cell r="GH28">
            <v>25.458333333333329</v>
          </cell>
          <cell r="GJ28">
            <v>-24.716666666666669</v>
          </cell>
          <cell r="GM28">
            <v>0</v>
          </cell>
          <cell r="GN28">
            <v>-24.716666666666669</v>
          </cell>
          <cell r="GP28">
            <v>0.74166666666666681</v>
          </cell>
        </row>
        <row r="29">
          <cell r="J29">
            <v>347</v>
          </cell>
          <cell r="M29">
            <v>20.8</v>
          </cell>
          <cell r="N29">
            <v>367.8</v>
          </cell>
          <cell r="P29">
            <v>347</v>
          </cell>
          <cell r="Y29">
            <v>340</v>
          </cell>
          <cell r="AB29">
            <v>20.399999999999999</v>
          </cell>
          <cell r="AC29">
            <v>360.4</v>
          </cell>
          <cell r="AE29">
            <v>340</v>
          </cell>
          <cell r="AN29">
            <v>345</v>
          </cell>
          <cell r="AQ29">
            <v>20.7</v>
          </cell>
          <cell r="AR29">
            <v>365.7</v>
          </cell>
          <cell r="AT29">
            <v>345</v>
          </cell>
          <cell r="BC29">
            <v>343</v>
          </cell>
          <cell r="BF29">
            <v>20.6</v>
          </cell>
          <cell r="BG29">
            <v>363.6</v>
          </cell>
          <cell r="BI29">
            <v>343</v>
          </cell>
          <cell r="BR29">
            <v>360</v>
          </cell>
          <cell r="BU29">
            <v>21.6</v>
          </cell>
          <cell r="BV29">
            <v>381.6</v>
          </cell>
          <cell r="BX29">
            <v>360</v>
          </cell>
          <cell r="CG29">
            <v>365</v>
          </cell>
          <cell r="CJ29">
            <v>21.9</v>
          </cell>
          <cell r="CK29">
            <v>386.9</v>
          </cell>
          <cell r="CM29">
            <v>365</v>
          </cell>
          <cell r="CV29">
            <v>371</v>
          </cell>
          <cell r="CY29">
            <v>22.3</v>
          </cell>
          <cell r="CZ29">
            <v>393.3</v>
          </cell>
          <cell r="DB29">
            <v>371</v>
          </cell>
          <cell r="DK29">
            <v>371</v>
          </cell>
          <cell r="DN29">
            <v>22.3</v>
          </cell>
          <cell r="DO29">
            <v>393.3</v>
          </cell>
          <cell r="DQ29">
            <v>371</v>
          </cell>
          <cell r="DZ29">
            <v>355</v>
          </cell>
          <cell r="EC29">
            <v>21.3</v>
          </cell>
          <cell r="ED29">
            <v>376.3</v>
          </cell>
          <cell r="EF29">
            <v>355</v>
          </cell>
          <cell r="EO29">
            <v>378</v>
          </cell>
          <cell r="ER29">
            <v>22.7</v>
          </cell>
          <cell r="ES29">
            <v>400.7</v>
          </cell>
          <cell r="EU29">
            <v>378</v>
          </cell>
          <cell r="FD29">
            <v>379</v>
          </cell>
          <cell r="FG29">
            <v>22.7</v>
          </cell>
          <cell r="FH29">
            <v>401.7</v>
          </cell>
          <cell r="FJ29">
            <v>379</v>
          </cell>
          <cell r="FS29">
            <v>378</v>
          </cell>
          <cell r="FV29">
            <v>22.7</v>
          </cell>
          <cell r="FW29">
            <v>400.7</v>
          </cell>
          <cell r="FY29">
            <v>378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J29">
            <v>361</v>
          </cell>
          <cell r="GM29">
            <v>21.666666666666668</v>
          </cell>
          <cell r="GN29">
            <v>382.66666666666669</v>
          </cell>
          <cell r="GP29">
            <v>361</v>
          </cell>
        </row>
        <row r="30">
          <cell r="J30">
            <v>290.7</v>
          </cell>
          <cell r="M30">
            <v>17.399999999999999</v>
          </cell>
          <cell r="N30">
            <v>308.09999999999997</v>
          </cell>
          <cell r="P30">
            <v>290.7</v>
          </cell>
          <cell r="Y30">
            <v>292.7</v>
          </cell>
          <cell r="AB30">
            <v>17.600000000000001</v>
          </cell>
          <cell r="AC30">
            <v>310.3</v>
          </cell>
          <cell r="AE30">
            <v>292.7</v>
          </cell>
          <cell r="AN30">
            <v>294.2</v>
          </cell>
          <cell r="AQ30">
            <v>17.7</v>
          </cell>
          <cell r="AR30">
            <v>311.89999999999998</v>
          </cell>
          <cell r="AT30">
            <v>294.2</v>
          </cell>
          <cell r="BC30">
            <v>299.2</v>
          </cell>
          <cell r="BF30">
            <v>18</v>
          </cell>
          <cell r="BG30">
            <v>317.2</v>
          </cell>
          <cell r="BI30">
            <v>299.2</v>
          </cell>
          <cell r="BR30">
            <v>295.2</v>
          </cell>
          <cell r="BU30">
            <v>17.7</v>
          </cell>
          <cell r="BV30">
            <v>312.89999999999998</v>
          </cell>
          <cell r="BX30">
            <v>295.2</v>
          </cell>
          <cell r="CG30">
            <v>303.2</v>
          </cell>
          <cell r="CJ30">
            <v>18.2</v>
          </cell>
          <cell r="CK30">
            <v>321.39999999999998</v>
          </cell>
          <cell r="CM30">
            <v>303.2</v>
          </cell>
          <cell r="CV30">
            <v>307.2</v>
          </cell>
          <cell r="CY30">
            <v>18.399999999999999</v>
          </cell>
          <cell r="CZ30">
            <v>325.59999999999997</v>
          </cell>
          <cell r="DB30">
            <v>307.2</v>
          </cell>
          <cell r="DK30">
            <v>309.2</v>
          </cell>
          <cell r="DN30">
            <v>18.600000000000001</v>
          </cell>
          <cell r="DO30">
            <v>327.8</v>
          </cell>
          <cell r="DQ30">
            <v>309.2</v>
          </cell>
          <cell r="DZ30">
            <v>307.2</v>
          </cell>
          <cell r="EC30">
            <v>18.399999999999999</v>
          </cell>
          <cell r="ED30">
            <v>325.59999999999997</v>
          </cell>
          <cell r="EF30">
            <v>307.2</v>
          </cell>
          <cell r="EO30">
            <v>300.7</v>
          </cell>
          <cell r="ER30">
            <v>18</v>
          </cell>
          <cell r="ES30">
            <v>318.7</v>
          </cell>
          <cell r="EU30">
            <v>300.7</v>
          </cell>
          <cell r="FD30">
            <v>299.2</v>
          </cell>
          <cell r="FG30">
            <v>18</v>
          </cell>
          <cell r="FH30">
            <v>317.2</v>
          </cell>
          <cell r="FJ30">
            <v>299.2</v>
          </cell>
          <cell r="FS30">
            <v>298.2</v>
          </cell>
          <cell r="FV30">
            <v>17.899999999999999</v>
          </cell>
          <cell r="FW30">
            <v>316.09999999999997</v>
          </cell>
          <cell r="FY30">
            <v>298.2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J30">
            <v>299.74166666666662</v>
          </cell>
          <cell r="GM30">
            <v>17.991666666666667</v>
          </cell>
          <cell r="GN30">
            <v>317.73333333333329</v>
          </cell>
          <cell r="GP30">
            <v>299.74166666666662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Info"/>
    </sheetNames>
    <sheetDataSet>
      <sheetData sheetId="0"/>
      <sheetData sheetId="1"/>
      <sheetData sheetId="2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потери сетей"/>
      <sheetName val="Вар 1"/>
      <sheetName val="Вар 2"/>
      <sheetName val="Тариф потерь"/>
      <sheetName val="расчет ФСК"/>
      <sheetName val="Вар 1 (2)"/>
      <sheetName val="Лист1"/>
    </sheetNames>
    <definedNames>
      <definedName name="_xlbgnm.FY1" refersTo="#ССЫЛКА!" sheetId="4"/>
      <definedName name="_xlbgnm.M8" refersTo="#ССЫЛКА!" sheetId="4"/>
      <definedName name="_xlbgnm.M9" refersTo="#ССЫЛКА!" sheetId="4"/>
      <definedName name="_xlbgnm.q11" refersTo="#ССЫЛКА!" sheetId="4"/>
      <definedName name="_xlbgnm.q15" refersTo="#ССЫЛКА!" sheetId="4"/>
      <definedName name="_xlbgnm.q17" refersTo="#ССЫЛКА!" sheetId="4"/>
      <definedName name="_xlbgnm.q2" refersTo="#ССЫЛКА!" sheetId="4"/>
      <definedName name="_xlbgnm.q3" refersTo="#ССЫЛКА!" sheetId="4"/>
      <definedName name="_xlbgnm.q4" refersTo="#ССЫЛКА!" sheetId="4"/>
      <definedName name="_xlbgnm.q5" refersTo="#ССЫЛКА!" sheetId="4"/>
      <definedName name="_xlbgnm.q6" refersTo="#ССЫЛКА!" sheetId="4"/>
      <definedName name="_xlbgnm.q7" refersTo="#ССЫЛКА!" sheetId="4"/>
      <definedName name="_xlbgnm.q8" refersTo="#ССЫЛКА!" sheetId="4"/>
      <definedName name="_xlbgnm.q9" refersTo="#ССЫЛКА!" sheetId="4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Обновление"/>
      <sheetName val="Справочник"/>
      <sheetName val="сбыт"/>
      <sheetName val="ЭСО"/>
      <sheetName val="сети"/>
      <sheetName val="Ген. не уч. ОРЭМ"/>
      <sheetName val="Баланс ээ"/>
      <sheetName val="Баланс мощности"/>
      <sheetName val="Свод"/>
      <sheetName val="топливо"/>
      <sheetName val="Титул"/>
      <sheetName val="Прил 1"/>
      <sheetName val="Прил 2"/>
      <sheetName val="Прил 3"/>
      <sheetName val="regs"/>
      <sheetName val="Регионы"/>
      <sheetName val="Лист1"/>
    </sheetNames>
    <sheetDataSet>
      <sheetData sheetId="0"/>
      <sheetData sheetId="1">
        <row r="15">
          <cell r="B15">
            <v>2006</v>
          </cell>
        </row>
      </sheetData>
      <sheetData sheetId="2"/>
      <sheetData sheetId="3"/>
      <sheetData sheetId="4"/>
      <sheetData sheetId="5"/>
      <sheetData sheetId="6">
        <row r="1">
          <cell r="I1" t="str">
            <v>Все сетевые компании</v>
          </cell>
        </row>
        <row r="16">
          <cell r="I16" t="str">
            <v>ФОАО "МРСК Юга" - "Волгоградэнерго"</v>
          </cell>
        </row>
        <row r="17">
          <cell r="I17" t="str">
            <v>МУПП "Волгоградские межрайонные электрические сети"</v>
          </cell>
        </row>
        <row r="18">
          <cell r="I18" t="str">
            <v>МКП "Волжские межрайонные электросети"</v>
          </cell>
        </row>
        <row r="19">
          <cell r="I19" t="str">
            <v>ОАО "Волгоградоблэлектро"</v>
          </cell>
        </row>
        <row r="20">
          <cell r="I20" t="str">
            <v>"Энергосбыт" Приволжской железной дороги филиал ОАО "РЖД"</v>
          </cell>
        </row>
        <row r="21">
          <cell r="I21" t="str">
            <v>ВЭС филиал ФГУ "Волго-Донское ГБВУПиС"</v>
          </cell>
        </row>
        <row r="22">
          <cell r="I22" t="str">
            <v>ОАО "Международный аэропорт Волгоград"</v>
          </cell>
        </row>
        <row r="23">
          <cell r="I23" t="str">
            <v>ОАО "Волжский азотно-кислородный завод"</v>
          </cell>
        </row>
        <row r="24">
          <cell r="I24" t="str">
            <v>ЗАО "Вода-Кристальная"</v>
          </cell>
        </row>
        <row r="25">
          <cell r="I25" t="str">
            <v>ООО "Волгоградский оптовый распределительный комплекс"</v>
          </cell>
        </row>
        <row r="26">
          <cell r="I26" t="str">
            <v>Саратовский филиал ООО "Газпром энерго"</v>
          </cell>
        </row>
        <row r="27">
          <cell r="I27" t="str">
            <v>ЗАО "ПО Завод силикатного кирпича"</v>
          </cell>
        </row>
        <row r="28">
          <cell r="I28" t="str">
            <v>ОАО "Каустик"</v>
          </cell>
        </row>
        <row r="29">
          <cell r="I29" t="str">
            <v>ООО "КОМФИ-СКБ"</v>
          </cell>
        </row>
        <row r="30">
          <cell r="I30" t="str">
            <v>ООО "Энергосвязь"</v>
          </cell>
        </row>
        <row r="31">
          <cell r="I31" t="str">
            <v>ООО "Волгоградский завод буровой техники"</v>
          </cell>
        </row>
        <row r="32">
          <cell r="I32" t="str">
            <v>ООО "Манхеттен Девелопмент"</v>
          </cell>
        </row>
        <row r="33">
          <cell r="I33" t="str">
            <v>ФГУП ГТРК "Волгоград-ТРВ"</v>
          </cell>
        </row>
        <row r="34">
          <cell r="I34" t="str">
            <v>ОАО "Волгоградский хладокомбинат"</v>
          </cell>
        </row>
        <row r="35">
          <cell r="I35" t="str">
            <v>ООО "Лукойл-Энергосети"</v>
          </cell>
        </row>
        <row r="36">
          <cell r="I36" t="str">
            <v>ООО "ЦУМ-2001"</v>
          </cell>
        </row>
        <row r="37">
          <cell r="I37" t="str">
            <v>ВЗ ЗАО "Северсталь-Метиз"</v>
          </cell>
        </row>
        <row r="38">
          <cell r="I38" t="str">
            <v>ОАО "Волгоградский речпорт"</v>
          </cell>
        </row>
        <row r="39">
          <cell r="I39" t="str">
            <v>ООО "Омсктехуглерод" Волгоградский филиал</v>
          </cell>
        </row>
        <row r="40">
          <cell r="I40" t="str">
            <v>АК "Транснефть" Волгоградское РНУ</v>
          </cell>
        </row>
        <row r="41">
          <cell r="I41" t="str">
            <v>ФГУП ПО "Баррикады"</v>
          </cell>
        </row>
        <row r="42">
          <cell r="I42" t="str">
            <v>ОАО "ИПК "Царицын"</v>
          </cell>
        </row>
        <row r="43">
          <cell r="I43" t="str">
            <v>ОАО "Волгограднефтемаш"</v>
          </cell>
        </row>
        <row r="44">
          <cell r="I44" t="str">
            <v>ОАО "Волгоградский завод ЖБИ №1"</v>
          </cell>
        </row>
        <row r="45">
          <cell r="I45" t="str">
            <v>Филиал ОАО "Каустик" Волгоградская ТЭЦ-3</v>
          </cell>
        </row>
        <row r="46">
          <cell r="I46" t="str">
            <v>ОАО "Волжский Оргсинтез"</v>
          </cell>
        </row>
        <row r="47">
          <cell r="I47" t="str">
            <v>ОАО "Волжский подшипниковый завод"</v>
          </cell>
        </row>
        <row r="48">
          <cell r="I48" t="str">
            <v>ООО"Тракторная компания ВГТЗ"</v>
          </cell>
        </row>
        <row r="49">
          <cell r="I49" t="str">
            <v>ООО "Каучук"</v>
          </cell>
        </row>
        <row r="50">
          <cell r="I50" t="str">
            <v>ООО "Зодиал"</v>
          </cell>
        </row>
        <row r="51">
          <cell r="I51" t="str">
            <v>ОАО "Волжский трубный завод"</v>
          </cell>
        </row>
        <row r="52">
          <cell r="I52" t="str">
            <v>ЗАО "Завод ЖБИ № 2-пр."</v>
          </cell>
        </row>
        <row r="53">
          <cell r="I53" t="str">
            <v>Волгоградский алюминиевый завод филиал ОАО "СУАЛ"</v>
          </cell>
        </row>
        <row r="54">
          <cell r="I54" t="str">
            <v>ОАО "Волгоградский электромеханический завод"</v>
          </cell>
        </row>
        <row r="55">
          <cell r="I55" t="str">
            <v>ООО "Камышинский завод слесарно-монтажного инструмента"</v>
          </cell>
        </row>
        <row r="56">
          <cell r="I56" t="str">
            <v>ООО "Волжское полесье-Энерго"</v>
          </cell>
        </row>
        <row r="57">
          <cell r="I57" t="str">
            <v>ООО "Волгоградская мельница"</v>
          </cell>
        </row>
        <row r="58">
          <cell r="I58" t="str">
            <v>ООО "Техсервис"</v>
          </cell>
        </row>
        <row r="59">
          <cell r="I59" t="str">
            <v>ООО "Горстрой-Альянс"</v>
          </cell>
        </row>
        <row r="60">
          <cell r="I60" t="str">
            <v xml:space="preserve">ООО "Пересвет-регион-Волгоград" </v>
          </cell>
        </row>
        <row r="61">
          <cell r="I61" t="str">
            <v>ВОАО "Химпром"</v>
          </cell>
        </row>
        <row r="62">
          <cell r="I62" t="str">
            <v>Организации, впервые обратившиеся в течение 2010 года (ВМЗ "Красный октябрь", ОАО "Волгоградский керамический завод")</v>
          </cell>
        </row>
      </sheetData>
      <sheetData sheetId="7">
        <row r="96">
          <cell r="H96">
            <v>831.91</v>
          </cell>
        </row>
      </sheetData>
      <sheetData sheetId="8"/>
      <sheetData sheetId="9" refreshError="1"/>
      <sheetData sheetId="10">
        <row r="13">
          <cell r="F13">
            <v>3408.74</v>
          </cell>
        </row>
      </sheetData>
      <sheetData sheetId="11">
        <row r="12">
          <cell r="H12">
            <v>556.22</v>
          </cell>
        </row>
      </sheetData>
      <sheetData sheetId="12">
        <row r="12">
          <cell r="H12">
            <v>115.65</v>
          </cell>
        </row>
      </sheetData>
      <sheetData sheetId="13">
        <row r="5">
          <cell r="D5">
            <v>14149285.27</v>
          </cell>
        </row>
      </sheetData>
      <sheetData sheetId="14"/>
      <sheetData sheetId="15"/>
      <sheetData sheetId="16"/>
      <sheetData sheetId="17"/>
      <sheetData sheetId="18"/>
      <sheetData sheetId="19">
        <row r="1">
          <cell r="A1" t="str">
            <v>Выберите регион из списка…</v>
          </cell>
        </row>
      </sheetData>
      <sheetData sheetId="20"/>
      <sheetData sheetId="2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НП-2-12-П"/>
      <sheetName val="Tarif_300_6_2004 для фэк скорр"/>
      <sheetName val="Баланс мощности 2007"/>
      <sheetName val="Свод"/>
      <sheetName val="ДПН"/>
      <sheetName val="Справочники"/>
      <sheetName val="БФ-2-13-П"/>
      <sheetName val="ИТОГИ  по Н,Р,Э,Q"/>
      <sheetName val="D-Test of FA Installation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ИТОГИ__по_Н,Р,Э,Q"/>
      <sheetName val="D-Test_of_FA_Installation"/>
      <sheetName val="Списки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справочник"/>
      <sheetName val="_FES"/>
      <sheetName val="Топливо"/>
      <sheetName val="Форэм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таблицы для расчетов28-04-08_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 refreshError="1"/>
      <sheetData sheetId="5">
        <row r="12">
          <cell r="H12">
            <v>124.88</v>
          </cell>
        </row>
      </sheetData>
      <sheetData sheetId="6" refreshError="1"/>
      <sheetData sheetId="7" refreshError="1"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  <cell r="I10">
            <v>22609</v>
          </cell>
        </row>
        <row r="11"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  <cell r="I11">
            <v>8714</v>
          </cell>
        </row>
        <row r="12">
          <cell r="E12">
            <v>0</v>
          </cell>
          <cell r="F12">
            <v>334</v>
          </cell>
          <cell r="G12">
            <v>7000</v>
          </cell>
          <cell r="H12">
            <v>302</v>
          </cell>
          <cell r="I12">
            <v>4000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</row>
        <row r="15"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  <cell r="I15">
            <v>42610.5</v>
          </cell>
        </row>
        <row r="16">
          <cell r="G16">
            <v>36320</v>
          </cell>
          <cell r="H16">
            <v>30033</v>
          </cell>
          <cell r="I16">
            <v>37685.5</v>
          </cell>
        </row>
        <row r="17">
          <cell r="E17">
            <v>4587</v>
          </cell>
          <cell r="F17">
            <v>4939</v>
          </cell>
          <cell r="G17">
            <v>5279</v>
          </cell>
          <cell r="H17">
            <v>4735</v>
          </cell>
          <cell r="I17">
            <v>4925</v>
          </cell>
        </row>
        <row r="19"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  <cell r="I19">
            <v>7572.5</v>
          </cell>
        </row>
        <row r="20">
          <cell r="E20">
            <v>13665</v>
          </cell>
          <cell r="F20">
            <v>15256</v>
          </cell>
          <cell r="G20">
            <v>20684.432201960764</v>
          </cell>
          <cell r="H20">
            <v>21114</v>
          </cell>
          <cell r="I20">
            <v>24278.33840306686</v>
          </cell>
        </row>
        <row r="21">
          <cell r="E21">
            <v>1484</v>
          </cell>
          <cell r="F21">
            <v>1413</v>
          </cell>
          <cell r="G21">
            <v>2272.8816000000002</v>
          </cell>
          <cell r="H21">
            <v>1343</v>
          </cell>
          <cell r="I21">
            <v>1999.14</v>
          </cell>
        </row>
        <row r="26">
          <cell r="G26">
            <v>621</v>
          </cell>
          <cell r="I26">
            <v>621</v>
          </cell>
        </row>
        <row r="27">
          <cell r="E27">
            <v>35</v>
          </cell>
          <cell r="F27">
            <v>14</v>
          </cell>
          <cell r="G27">
            <v>34</v>
          </cell>
          <cell r="I27">
            <v>34</v>
          </cell>
        </row>
        <row r="28"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  <cell r="I28">
            <v>57759</v>
          </cell>
        </row>
        <row r="29">
          <cell r="G29">
            <v>9.61</v>
          </cell>
          <cell r="H29">
            <v>8</v>
          </cell>
          <cell r="I29">
            <v>10</v>
          </cell>
        </row>
        <row r="31">
          <cell r="E31">
            <v>4585</v>
          </cell>
          <cell r="F31">
            <v>1627</v>
          </cell>
          <cell r="G31">
            <v>2546</v>
          </cell>
          <cell r="H31">
            <v>444</v>
          </cell>
          <cell r="I31">
            <v>654</v>
          </cell>
        </row>
        <row r="32">
          <cell r="E32">
            <v>3776</v>
          </cell>
          <cell r="F32">
            <v>1372</v>
          </cell>
          <cell r="G32">
            <v>1610</v>
          </cell>
          <cell r="H32">
            <v>189</v>
          </cell>
          <cell r="I32">
            <v>396</v>
          </cell>
        </row>
        <row r="33">
          <cell r="E33">
            <v>289</v>
          </cell>
          <cell r="F33">
            <v>263</v>
          </cell>
          <cell r="G33">
            <v>316</v>
          </cell>
          <cell r="H33">
            <v>255</v>
          </cell>
          <cell r="I33">
            <v>258</v>
          </cell>
        </row>
        <row r="34"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  <cell r="I34">
            <v>15611.26</v>
          </cell>
        </row>
        <row r="36">
          <cell r="B36" t="str">
            <v>Арендная плата (земли)</v>
          </cell>
          <cell r="F36">
            <v>2387</v>
          </cell>
          <cell r="G36">
            <v>2434</v>
          </cell>
          <cell r="H36">
            <v>2121</v>
          </cell>
          <cell r="I36">
            <v>3235</v>
          </cell>
        </row>
        <row r="37">
          <cell r="B37" t="str">
            <v>Прочие другие затраты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  <cell r="I37">
            <v>12376.26</v>
          </cell>
        </row>
        <row r="38">
          <cell r="B38" t="str">
            <v>Содержание РЭК</v>
          </cell>
          <cell r="E38">
            <v>2484</v>
          </cell>
          <cell r="F38">
            <v>2484</v>
          </cell>
        </row>
        <row r="39">
          <cell r="B39" t="str">
            <v>Командиров.,услуги связи</v>
          </cell>
          <cell r="E39">
            <v>2380</v>
          </cell>
          <cell r="F39">
            <v>2615</v>
          </cell>
          <cell r="G39">
            <v>3462</v>
          </cell>
          <cell r="H39">
            <v>3140</v>
          </cell>
          <cell r="I39">
            <v>4568</v>
          </cell>
        </row>
        <row r="40">
          <cell r="B40" t="str">
            <v>прочие</v>
          </cell>
          <cell r="E40">
            <v>3117</v>
          </cell>
          <cell r="F40">
            <v>2983.63</v>
          </cell>
          <cell r="G40">
            <v>4360.45</v>
          </cell>
          <cell r="H40">
            <v>44053</v>
          </cell>
          <cell r="I40">
            <v>7808.26</v>
          </cell>
        </row>
        <row r="44">
          <cell r="E44">
            <v>610</v>
          </cell>
          <cell r="G44">
            <v>297</v>
          </cell>
          <cell r="I44">
            <v>2090</v>
          </cell>
        </row>
        <row r="45">
          <cell r="E45">
            <v>4633</v>
          </cell>
          <cell r="I45">
            <v>4128</v>
          </cell>
        </row>
      </sheetData>
      <sheetData sheetId="8" refreshError="1"/>
      <sheetData sheetId="9">
        <row r="7">
          <cell r="G7">
            <v>884</v>
          </cell>
        </row>
      </sheetData>
      <sheetData sheetId="10" refreshError="1">
        <row r="9">
          <cell r="D9">
            <v>398753</v>
          </cell>
          <cell r="I9">
            <v>7588</v>
          </cell>
        </row>
        <row r="10">
          <cell r="D10">
            <v>309108</v>
          </cell>
          <cell r="I10">
            <v>6398</v>
          </cell>
        </row>
        <row r="11">
          <cell r="D11">
            <v>614010</v>
          </cell>
          <cell r="I11">
            <v>17096</v>
          </cell>
        </row>
        <row r="12">
          <cell r="D12">
            <v>149617</v>
          </cell>
          <cell r="F12">
            <v>25985</v>
          </cell>
          <cell r="I12">
            <v>4227</v>
          </cell>
        </row>
        <row r="14">
          <cell r="F14">
            <v>23686</v>
          </cell>
        </row>
        <row r="15">
          <cell r="F15">
            <v>2539</v>
          </cell>
          <cell r="I15">
            <v>53447</v>
          </cell>
        </row>
        <row r="17">
          <cell r="F17">
            <v>35548</v>
          </cell>
          <cell r="I17">
            <v>46028</v>
          </cell>
        </row>
        <row r="19">
          <cell r="D19">
            <v>305708</v>
          </cell>
          <cell r="F19">
            <v>13902</v>
          </cell>
          <cell r="I19">
            <v>11315</v>
          </cell>
        </row>
        <row r="20">
          <cell r="D20">
            <v>94292</v>
          </cell>
          <cell r="I20">
            <v>4768</v>
          </cell>
        </row>
        <row r="21">
          <cell r="D21">
            <v>128094</v>
          </cell>
          <cell r="I21">
            <v>5592</v>
          </cell>
        </row>
        <row r="22">
          <cell r="D22">
            <v>7513</v>
          </cell>
          <cell r="F22">
            <v>0</v>
          </cell>
          <cell r="I22">
            <v>602</v>
          </cell>
        </row>
      </sheetData>
      <sheetData sheetId="11" refreshError="1">
        <row r="6">
          <cell r="F6">
            <v>17217</v>
          </cell>
        </row>
        <row r="28">
          <cell r="B28" t="str">
            <v>Налог на землю</v>
          </cell>
        </row>
        <row r="29">
          <cell r="B29" t="str">
            <v>Налог с владенльцев транспортных средств</v>
          </cell>
        </row>
        <row r="30">
          <cell r="B30" t="str">
            <v>средства по обязат.страхов.гражд.ответст.влад.странс.ср-в</v>
          </cell>
        </row>
        <row r="34">
          <cell r="B34" t="str">
            <v>Арнедная плата</v>
          </cell>
        </row>
        <row r="35">
          <cell r="B35" t="str">
            <v>услуги сторонних организаций</v>
          </cell>
        </row>
        <row r="36">
          <cell r="B36" t="str">
            <v>налог на имущество</v>
          </cell>
        </row>
        <row r="37">
          <cell r="B37" t="str">
            <v>прочие расходы</v>
          </cell>
        </row>
      </sheetData>
      <sheetData sheetId="12" refreshError="1">
        <row r="6">
          <cell r="F6">
            <v>17217</v>
          </cell>
        </row>
        <row r="9">
          <cell r="E9">
            <v>32296</v>
          </cell>
          <cell r="F9">
            <v>11290</v>
          </cell>
          <cell r="G9">
            <v>52239</v>
          </cell>
          <cell r="H9">
            <v>52109</v>
          </cell>
          <cell r="I9">
            <v>95510</v>
          </cell>
        </row>
        <row r="13">
          <cell r="E13">
            <v>32296</v>
          </cell>
          <cell r="F13">
            <v>11290</v>
          </cell>
          <cell r="G13">
            <v>51869</v>
          </cell>
          <cell r="H13">
            <v>51739</v>
          </cell>
          <cell r="I13">
            <v>95510</v>
          </cell>
        </row>
        <row r="14">
          <cell r="F14">
            <v>23686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</row>
      </sheetData>
      <sheetData sheetId="13"/>
      <sheetData sheetId="14" refreshError="1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  <row r="66">
          <cell r="E66">
            <v>2663</v>
          </cell>
          <cell r="F66">
            <v>-8054.7648532569801</v>
          </cell>
          <cell r="G66">
            <v>1579.4</v>
          </cell>
          <cell r="H66">
            <v>-16277.782065401912</v>
          </cell>
          <cell r="I66">
            <v>1048.0407234662571</v>
          </cell>
        </row>
        <row r="67">
          <cell r="E67">
            <v>2143</v>
          </cell>
          <cell r="F67">
            <v>-6481.9230493915538</v>
          </cell>
          <cell r="G67">
            <v>1427.65</v>
          </cell>
          <cell r="H67">
            <v>-14713.799902286335</v>
          </cell>
          <cell r="I67">
            <v>1066.3872743918873</v>
          </cell>
        </row>
        <row r="68">
          <cell r="E68">
            <v>4952</v>
          </cell>
          <cell r="F68">
            <v>-14978.293486041517</v>
          </cell>
          <cell r="G68">
            <v>3150.43</v>
          </cell>
          <cell r="H68">
            <v>-32469.300337029337</v>
          </cell>
          <cell r="I68">
            <v>2996.9460645850368</v>
          </cell>
        </row>
        <row r="69">
          <cell r="E69">
            <v>1418</v>
          </cell>
          <cell r="F69">
            <v>-4289.0186113099498</v>
          </cell>
          <cell r="G69">
            <v>1088.1800000000007</v>
          </cell>
          <cell r="H69">
            <v>-11215.117695282426</v>
          </cell>
          <cell r="I69">
            <v>772.22593755681908</v>
          </cell>
        </row>
      </sheetData>
      <sheetData sheetId="15"/>
      <sheetData sheetId="16"/>
      <sheetData sheetId="17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3">
          <cell r="E13">
            <v>547.77</v>
          </cell>
        </row>
      </sheetData>
      <sheetData sheetId="18">
        <row r="11">
          <cell r="F11">
            <v>230</v>
          </cell>
        </row>
      </sheetData>
      <sheetData sheetId="19"/>
      <sheetData sheetId="20" refreshError="1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H27">
            <v>78.694000000000003</v>
          </cell>
          <cell r="K27">
            <v>784</v>
          </cell>
        </row>
        <row r="28">
          <cell r="K28">
            <v>202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>
        <row r="10">
          <cell r="D10" t="str">
            <v>Действующая ИПР</v>
          </cell>
        </row>
      </sheetData>
      <sheetData sheetId="39"/>
      <sheetData sheetId="40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1">
          <cell r="L11">
            <v>14851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Рейт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1.2 МПОКХ"/>
      <sheetName val="1.2.2"/>
      <sheetName val="1.3 (3)"/>
      <sheetName val="1.3"/>
      <sheetName val="1.4"/>
      <sheetName val="1.5"/>
      <sheetName val="1.6"/>
      <sheetName val="1.6 (2)"/>
      <sheetName val="1.13"/>
      <sheetName val="1.15"/>
      <sheetName val="1.16"/>
      <sheetName val="1.16 (ЮСК)"/>
      <sheetName val="1.17"/>
      <sheetName val="1.18.2."/>
      <sheetName val="1.21.3"/>
      <sheetName val="1.24."/>
      <sheetName val="1.25."/>
      <sheetName val="1.27"/>
      <sheetName val="2.1усл.ед"/>
      <sheetName val="2.2усл.ед"/>
      <sheetName val="распр затрат"/>
      <sheetName val="Лист2"/>
      <sheetName val="ГСМ"/>
      <sheetName val="усл.ед."/>
      <sheetName val="POYS2008"/>
      <sheetName val="Лист1 "/>
      <sheetName val="P2.1"/>
      <sheetName val="P2.2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F6">
            <v>5</v>
          </cell>
          <cell r="G6">
            <v>6</v>
          </cell>
          <cell r="H6" t="str">
            <v>7 = 5 * 6 /100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F11">
            <v>230</v>
          </cell>
          <cell r="H11">
            <v>0</v>
          </cell>
        </row>
        <row r="12">
          <cell r="F12">
            <v>170</v>
          </cell>
          <cell r="H12">
            <v>0</v>
          </cell>
        </row>
        <row r="13">
          <cell r="F13">
            <v>290</v>
          </cell>
          <cell r="H13">
            <v>0</v>
          </cell>
        </row>
        <row r="14">
          <cell r="F14">
            <v>210</v>
          </cell>
          <cell r="H14">
            <v>0</v>
          </cell>
        </row>
        <row r="15">
          <cell r="F15">
            <v>260</v>
          </cell>
          <cell r="H15">
            <v>0</v>
          </cell>
        </row>
        <row r="16">
          <cell r="F16">
            <v>210</v>
          </cell>
          <cell r="H16">
            <v>0</v>
          </cell>
        </row>
        <row r="17">
          <cell r="F17">
            <v>140</v>
          </cell>
          <cell r="H17">
            <v>0</v>
          </cell>
        </row>
        <row r="18">
          <cell r="F18">
            <v>270</v>
          </cell>
          <cell r="H18">
            <v>0</v>
          </cell>
        </row>
        <row r="19">
          <cell r="F19">
            <v>180</v>
          </cell>
          <cell r="H19">
            <v>0</v>
          </cell>
        </row>
        <row r="20">
          <cell r="F20">
            <v>180</v>
          </cell>
          <cell r="G20">
            <v>251.99700000000001</v>
          </cell>
          <cell r="H20">
            <v>453.59460000000001</v>
          </cell>
        </row>
        <row r="21">
          <cell r="F21">
            <v>160</v>
          </cell>
          <cell r="H21">
            <v>0</v>
          </cell>
        </row>
        <row r="22">
          <cell r="F22">
            <v>130</v>
          </cell>
          <cell r="G22">
            <v>1605.2560000000001</v>
          </cell>
          <cell r="H22">
            <v>2086.8328000000001</v>
          </cell>
        </row>
        <row r="23">
          <cell r="F23">
            <v>190</v>
          </cell>
          <cell r="H23">
            <v>0</v>
          </cell>
        </row>
        <row r="24">
          <cell r="F24">
            <v>160</v>
          </cell>
          <cell r="G24">
            <v>125.77</v>
          </cell>
          <cell r="H24">
            <v>201.232</v>
          </cell>
        </row>
        <row r="25">
          <cell r="F25">
            <v>3000</v>
          </cell>
          <cell r="H25">
            <v>0</v>
          </cell>
        </row>
        <row r="26">
          <cell r="F26">
            <v>2300</v>
          </cell>
          <cell r="H26">
            <v>0</v>
          </cell>
        </row>
        <row r="27">
          <cell r="H27">
            <v>2741.6594</v>
          </cell>
        </row>
        <row r="28">
          <cell r="F28">
            <v>170</v>
          </cell>
          <cell r="G28">
            <v>484.08</v>
          </cell>
          <cell r="H28">
            <v>822.93599999999992</v>
          </cell>
        </row>
        <row r="29">
          <cell r="F29">
            <v>140</v>
          </cell>
          <cell r="H29">
            <v>0</v>
          </cell>
        </row>
        <row r="30">
          <cell r="F30">
            <v>120</v>
          </cell>
          <cell r="G30">
            <v>1533.655</v>
          </cell>
          <cell r="H30">
            <v>1840.386</v>
          </cell>
        </row>
        <row r="31">
          <cell r="F31">
            <v>180</v>
          </cell>
          <cell r="H31">
            <v>0</v>
          </cell>
        </row>
        <row r="32">
          <cell r="F32">
            <v>150</v>
          </cell>
          <cell r="G32">
            <v>17.794</v>
          </cell>
          <cell r="H32">
            <v>26.690999999999999</v>
          </cell>
        </row>
        <row r="33">
          <cell r="F33">
            <v>160</v>
          </cell>
          <cell r="G33">
            <v>335.76</v>
          </cell>
          <cell r="H33">
            <v>537.21600000000001</v>
          </cell>
        </row>
        <row r="34">
          <cell r="F34">
            <v>140</v>
          </cell>
          <cell r="G34">
            <v>3133.66</v>
          </cell>
          <cell r="H34">
            <v>4387.1239999999998</v>
          </cell>
        </row>
        <row r="35">
          <cell r="F35">
            <v>110</v>
          </cell>
          <cell r="G35">
            <v>9559.77</v>
          </cell>
          <cell r="H35">
            <v>10515.746999999999</v>
          </cell>
        </row>
        <row r="36">
          <cell r="F36">
            <v>470</v>
          </cell>
          <cell r="H36">
            <v>0</v>
          </cell>
        </row>
        <row r="37">
          <cell r="F37">
            <v>350</v>
          </cell>
          <cell r="H37">
            <v>0</v>
          </cell>
        </row>
        <row r="38">
          <cell r="H38">
            <v>2690.0129999999999</v>
          </cell>
        </row>
        <row r="39">
          <cell r="H39">
            <v>15440.087</v>
          </cell>
        </row>
        <row r="40">
          <cell r="F40">
            <v>260</v>
          </cell>
          <cell r="G40">
            <v>214.4</v>
          </cell>
          <cell r="H40">
            <v>557.44000000000005</v>
          </cell>
        </row>
        <row r="41">
          <cell r="F41">
            <v>220</v>
          </cell>
          <cell r="G41">
            <v>1443.6</v>
          </cell>
          <cell r="H41">
            <v>3175.92</v>
          </cell>
        </row>
        <row r="42">
          <cell r="F42">
            <v>150</v>
          </cell>
          <cell r="G42">
            <v>2145.87</v>
          </cell>
          <cell r="H42">
            <v>3218.8049999999998</v>
          </cell>
        </row>
        <row r="43">
          <cell r="F43">
            <v>270</v>
          </cell>
          <cell r="H43">
            <v>0</v>
          </cell>
        </row>
        <row r="44">
          <cell r="H44">
            <v>6952.165</v>
          </cell>
        </row>
      </sheetData>
      <sheetData sheetId="28" refreshError="1">
        <row r="6">
          <cell r="A6">
            <v>1</v>
          </cell>
          <cell r="B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 t="str">
            <v>7=5*6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F10">
            <v>250</v>
          </cell>
          <cell r="H10">
            <v>0</v>
          </cell>
        </row>
        <row r="11">
          <cell r="F11">
            <v>210</v>
          </cell>
          <cell r="H11">
            <v>0</v>
          </cell>
        </row>
        <row r="12">
          <cell r="F12">
            <v>105</v>
          </cell>
          <cell r="G12">
            <v>44</v>
          </cell>
          <cell r="H12">
            <v>4620</v>
          </cell>
        </row>
        <row r="13">
          <cell r="F13">
            <v>75</v>
          </cell>
          <cell r="G13">
            <v>70</v>
          </cell>
          <cell r="H13">
            <v>5250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F17">
            <v>18</v>
          </cell>
          <cell r="H17">
            <v>0</v>
          </cell>
        </row>
        <row r="18">
          <cell r="F18">
            <v>14</v>
          </cell>
          <cell r="H18">
            <v>0</v>
          </cell>
        </row>
        <row r="19">
          <cell r="F19">
            <v>7.8</v>
          </cell>
          <cell r="G19">
            <v>67</v>
          </cell>
          <cell r="H19">
            <v>522.6</v>
          </cell>
        </row>
        <row r="20">
          <cell r="F20">
            <v>2.1</v>
          </cell>
          <cell r="G20">
            <v>88</v>
          </cell>
          <cell r="H20">
            <v>184.8</v>
          </cell>
        </row>
        <row r="21">
          <cell r="F21">
            <v>1</v>
          </cell>
          <cell r="G21">
            <v>161</v>
          </cell>
          <cell r="H21">
            <v>161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F25">
            <v>66</v>
          </cell>
          <cell r="H25">
            <v>0</v>
          </cell>
        </row>
        <row r="26">
          <cell r="F26">
            <v>43</v>
          </cell>
          <cell r="H26">
            <v>0</v>
          </cell>
        </row>
        <row r="27">
          <cell r="F27">
            <v>26</v>
          </cell>
          <cell r="H27">
            <v>0</v>
          </cell>
        </row>
        <row r="28">
          <cell r="F28">
            <v>11</v>
          </cell>
          <cell r="H28">
            <v>0</v>
          </cell>
        </row>
        <row r="29">
          <cell r="F29">
            <v>5.5</v>
          </cell>
          <cell r="H29">
            <v>0</v>
          </cell>
        </row>
        <row r="30">
          <cell r="F30">
            <v>23</v>
          </cell>
          <cell r="H30">
            <v>0</v>
          </cell>
        </row>
        <row r="31">
          <cell r="F31">
            <v>14</v>
          </cell>
          <cell r="G31">
            <v>85</v>
          </cell>
          <cell r="H31">
            <v>1190</v>
          </cell>
        </row>
        <row r="32">
          <cell r="F32">
            <v>6.4</v>
          </cell>
          <cell r="G32">
            <v>213</v>
          </cell>
          <cell r="H32">
            <v>1363.2</v>
          </cell>
        </row>
        <row r="33">
          <cell r="F33">
            <v>3.1</v>
          </cell>
          <cell r="G33">
            <v>1031</v>
          </cell>
          <cell r="H33">
            <v>3196.1</v>
          </cell>
        </row>
        <row r="34">
          <cell r="H34">
            <v>0</v>
          </cell>
        </row>
        <row r="35">
          <cell r="F35">
            <v>24</v>
          </cell>
          <cell r="H35">
            <v>0</v>
          </cell>
        </row>
        <row r="36">
          <cell r="F36">
            <v>19</v>
          </cell>
          <cell r="H36">
            <v>0</v>
          </cell>
        </row>
        <row r="37">
          <cell r="F37">
            <v>9.5</v>
          </cell>
          <cell r="G37">
            <v>38</v>
          </cell>
          <cell r="H37">
            <v>361</v>
          </cell>
        </row>
        <row r="38">
          <cell r="F38">
            <v>4.7</v>
          </cell>
          <cell r="G38">
            <v>12</v>
          </cell>
          <cell r="H38">
            <v>56.400000000000006</v>
          </cell>
        </row>
        <row r="39">
          <cell r="F39">
            <v>2.2999999999999998</v>
          </cell>
          <cell r="H39">
            <v>0</v>
          </cell>
        </row>
        <row r="40">
          <cell r="F40">
            <v>26</v>
          </cell>
          <cell r="H40">
            <v>0</v>
          </cell>
        </row>
        <row r="41">
          <cell r="F41">
            <v>48</v>
          </cell>
          <cell r="H41">
            <v>0</v>
          </cell>
        </row>
        <row r="42">
          <cell r="F42">
            <v>2.4</v>
          </cell>
          <cell r="G42">
            <v>23.34</v>
          </cell>
          <cell r="H42">
            <v>56.015999999999998</v>
          </cell>
        </row>
        <row r="43">
          <cell r="F43">
            <v>2.5</v>
          </cell>
          <cell r="H43">
            <v>0</v>
          </cell>
        </row>
        <row r="44">
          <cell r="F44">
            <v>2.5</v>
          </cell>
          <cell r="G44">
            <v>216</v>
          </cell>
          <cell r="H44">
            <v>540</v>
          </cell>
        </row>
        <row r="45">
          <cell r="F45">
            <v>2.2999999999999998</v>
          </cell>
          <cell r="G45">
            <v>3322</v>
          </cell>
          <cell r="H45">
            <v>7640.5999999999995</v>
          </cell>
        </row>
        <row r="46">
          <cell r="F46">
            <v>3</v>
          </cell>
          <cell r="G46">
            <v>1</v>
          </cell>
          <cell r="H46">
            <v>3</v>
          </cell>
        </row>
        <row r="47">
          <cell r="F47">
            <v>3.5</v>
          </cell>
          <cell r="H47">
            <v>0</v>
          </cell>
        </row>
        <row r="48">
          <cell r="H48">
            <v>6693.6</v>
          </cell>
        </row>
        <row r="49">
          <cell r="H49">
            <v>6910.4159999999993</v>
          </cell>
        </row>
        <row r="50">
          <cell r="H50">
            <v>11540.699999999999</v>
          </cell>
        </row>
        <row r="51">
          <cell r="H51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  <sheetName val="Огл. Графиков"/>
      <sheetName val="Текущие цены"/>
      <sheetName val="рабочий"/>
      <sheetName val="окрас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лан счетов"/>
      <sheetName val="Общая часть"/>
      <sheetName val="журнал изменений"/>
      <sheetName val="01"/>
      <sheetName val="02"/>
      <sheetName val="03"/>
      <sheetName val="04"/>
      <sheetName val="05"/>
      <sheetName val="05-1"/>
      <sheetName val="05-2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 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ФОТ по месяцам"/>
      <sheetName val="Смета ДУ и ПД"/>
      <sheetName val="Глав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ИТ-бюджет"/>
      <sheetName val="SHPZ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ламент"/>
      <sheetName val="реестр"/>
      <sheetName val="Д.1"/>
      <sheetName val="Д.2"/>
      <sheetName val="Д.3"/>
      <sheetName val="Д.4"/>
      <sheetName val="Д.5"/>
      <sheetName val="БП Выручка"/>
      <sheetName val="БП Прочие доходы"/>
      <sheetName val="БД 2.1"/>
      <sheetName val="БД 2.2"/>
      <sheetName val="БД 2.3"/>
      <sheetName val="БД 2.4"/>
      <sheetName val="БД 2.5"/>
      <sheetName val="БД 1.1"/>
      <sheetName val="Баланс"/>
      <sheetName val="Макр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"/>
      <sheetName val="ДПН"/>
      <sheetName val="Реестр бюджетных форм"/>
      <sheetName val="Перечень ПФМ"/>
      <sheetName val="МВП_МВЗ"/>
      <sheetName val="Обознач."/>
      <sheetName val="Тех. потери"/>
      <sheetName val="Баланс ЭЭ"/>
      <sheetName val="Баланс мощности"/>
      <sheetName val="1.1.(01.01.)"/>
      <sheetName val="1.2."/>
      <sheetName val=" 2.1.(02.01.01.02.04)"/>
      <sheetName val="2.2"/>
      <sheetName val="3.1."/>
      <sheetName val="3.2."/>
      <sheetName val="4.1.(02.01.01.02.05)"/>
      <sheetName val="4.2."/>
      <sheetName val="5.1. (02.01.01.01.02)"/>
      <sheetName val="5.2."/>
      <sheetName val="6.1.(02.01.01.02.07.03)"/>
      <sheetName val="6.2."/>
      <sheetName val="7.1.(02.01.01.02.07.05.)"/>
      <sheetName val="9.1.(02.01.01.02.07.16(17))"/>
      <sheetName val="9.2."/>
      <sheetName val="10.1."/>
      <sheetName val="10.2."/>
      <sheetName val="11.1.(02.01.01.02.07.09)"/>
      <sheetName val="12.1.(02.01.01.02.07.22)"/>
      <sheetName val="13.1.(02.02.01)"/>
      <sheetName val="14.1.(02.01.01.02.07.11)"/>
      <sheetName val="15.1.(02.01.02.07.10.)"/>
      <sheetName val="15.3."/>
      <sheetName val="16.1.(02.01.01.02.07.21.03)"/>
      <sheetName val="16.2."/>
      <sheetName val="17.1.(02.01.01.02.07.18)"/>
      <sheetName val="17.2. "/>
      <sheetName val="18.1.(02.01.01.02.07.21.03) "/>
      <sheetName val="18.2.  "/>
      <sheetName val="19.1.(02.01.01.02.01.)"/>
      <sheetName val="19.2.1 19.2.2"/>
      <sheetName val="20.1, 20.2"/>
      <sheetName val="21.1, 21.2"/>
      <sheetName val="19.1.1."/>
      <sheetName val="22.1.1."/>
      <sheetName val="22.1.2."/>
      <sheetName val="22.1.3."/>
      <sheetName val="22.1.3.1."/>
      <sheetName val="22.1.4."/>
      <sheetName val="22.2."/>
      <sheetName val="22.2.2"/>
      <sheetName val="23.1. 23.2."/>
      <sheetName val="24.1 24.2."/>
      <sheetName val="25.1."/>
      <sheetName val="26.1."/>
      <sheetName val="27.1, 27.2 "/>
      <sheetName val="28.1, 28.2"/>
      <sheetName val="29.2(29.1.)"/>
      <sheetName val="29.2"/>
      <sheetName val="22.1."/>
      <sheetName val="22.1.1"/>
      <sheetName val="БД 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Лист1"/>
      <sheetName val="форма 2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Титульный"/>
      <sheetName val="План Газпрома"/>
      <sheetName val="Сентябрь"/>
      <sheetName val="TECHSHEET"/>
      <sheetName val="~504795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Д 2.3"/>
      <sheetName val="Справочники"/>
      <sheetName val="БД 2.1"/>
      <sheetName val="Баланс ЭЭ"/>
      <sheetName val="П-БР-2-2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обязательств РСК по налогу на добавленную стоимость</v>
          </cell>
        </row>
      </sheetData>
      <sheetData sheetId="7" refreshError="1">
        <row r="6">
          <cell r="B6" t="str">
            <v>Бюджет расчетов РСК по налогам и сборам</v>
          </cell>
        </row>
      </sheetData>
      <sheetData sheetId="8" refreshError="1"/>
      <sheetData sheetId="9" refreshError="1">
        <row r="6">
          <cell r="B6" t="str">
            <v>Бюджет привлеченных кредитов и займов аппарата управления МРСК</v>
          </cell>
        </row>
      </sheetData>
      <sheetData sheetId="10" refreshError="1"/>
      <sheetData sheetId="11" refreshError="1">
        <row r="6">
          <cell r="B6" t="str">
            <v>Бюджет финансовых вложений аппарата управления МРСК</v>
          </cell>
        </row>
      </sheetData>
      <sheetData sheetId="12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.1.4 Баланс Э"/>
      <sheetName val="п.1.5. Баланс М"/>
      <sheetName val="п.1.6 СПО"/>
      <sheetName val="Разногласия"/>
      <sheetName val="НВВ"/>
      <sheetName val="НВВ (пояснен)"/>
      <sheetName val="Др. расх по экспл."/>
      <sheetName val="Цеховые расходы"/>
      <sheetName val="Общехоз. расходы"/>
      <sheetName val="Э-э на хоз.нуж"/>
      <sheetName val="Выпад.по нерег"/>
      <sheetName val="п.1.15 Смета расходов"/>
      <sheetName val="Т пок"/>
      <sheetName val="% по кред"/>
      <sheetName val="п.1.16. ФОТ"/>
      <sheetName val="п.1.17. Амортизация"/>
      <sheetName val="п.1.17.1."/>
      <sheetName val="п.1.18.2. Калькуляция"/>
      <sheetName val="п.1.20. Фин. кап. вл."/>
      <sheetName val="п.1.21.3. Прибыль"/>
      <sheetName val="п.1.24. Тсотд."/>
      <sheetName val="п.1.25. Тпот."/>
      <sheetName val="п.2.1."/>
      <sheetName val="п.2.2 Объем ед. оборуд."/>
      <sheetName val="Числен. перс."/>
      <sheetName val="Числен. перс. 2"/>
      <sheetName val="Анализ 9 мес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Ф-1-1-П"/>
      <sheetName val="БФ-2-2-П"/>
      <sheetName val="БФ-2-3-П"/>
      <sheetName val="БФ-3-4-П"/>
      <sheetName val="БФ-2-5-П"/>
      <sheetName val="БФ-2-6-П"/>
      <sheetName val="БФ-3-7-П"/>
      <sheetName val="БФ-2-8-П"/>
      <sheetName val="БФ-2-9-П"/>
      <sheetName val="БФ-2-10-П"/>
      <sheetName val="БФ-2-11-П"/>
      <sheetName val="БФ-2-12-П"/>
      <sheetName val="БФ-2-13-П"/>
      <sheetName val="БФ-3-14-П"/>
      <sheetName val="БФ-1-15-П"/>
      <sheetName val="БФ-2-16-П"/>
      <sheetName val="БФ-1-17-П"/>
      <sheetName val="БФ-2-18-П"/>
      <sheetName val="регламент"/>
      <sheetName val="БФ_2_8_П"/>
      <sheetName val="Закупки центр"/>
      <sheetName val="Баланс"/>
      <sheetName val="Макро"/>
      <sheetName val="БФ-1-8-П"/>
      <sheetName val="БФ-1-10-П"/>
      <sheetName val="Объем ЛЭП"/>
      <sheetName val="Объем ПС"/>
      <sheetName val="для тарифов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-2-8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5"/>
      <sheetName val="17"/>
      <sheetName val="17.1"/>
      <sheetName val="16"/>
      <sheetName val="24"/>
      <sheetName val="25"/>
      <sheetName val="4"/>
      <sheetName val="перекрестка"/>
      <sheetName val="Ф-2 (для АО-энерго)"/>
      <sheetName val="свод"/>
      <sheetName val="Ф-1 (для АО-энерго)"/>
      <sheetName val="Справочники"/>
      <sheetName val="Производство электроэнерги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ИТ-бюджет"/>
    </sheetNames>
    <sheetDataSet>
      <sheetData sheetId="0" refreshError="1"/>
      <sheetData sheetId="1" refreshError="1">
        <row r="19">
          <cell r="K19">
            <v>0.05</v>
          </cell>
        </row>
        <row r="20">
          <cell r="K20">
            <v>0.05</v>
          </cell>
        </row>
      </sheetData>
      <sheetData sheetId="2" refreshError="1"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H3" t="str">
            <v>Проверки ОК</v>
          </cell>
        </row>
        <row r="9">
          <cell r="J9">
            <v>0.5</v>
          </cell>
        </row>
      </sheetData>
      <sheetData sheetId="24" refreshError="1">
        <row r="8">
          <cell r="I8">
            <v>2008</v>
          </cell>
        </row>
        <row r="9">
          <cell r="I9">
            <v>2009</v>
          </cell>
        </row>
        <row r="10">
          <cell r="I10">
            <v>2010</v>
          </cell>
        </row>
        <row r="11">
          <cell r="I11">
            <v>2011</v>
          </cell>
        </row>
        <row r="12">
          <cell r="I12">
            <v>2012</v>
          </cell>
        </row>
        <row r="13">
          <cell r="I13">
            <v>2013</v>
          </cell>
        </row>
        <row r="14">
          <cell r="I14">
            <v>2014</v>
          </cell>
        </row>
        <row r="15">
          <cell r="I15">
            <v>2015</v>
          </cell>
        </row>
        <row r="16">
          <cell r="I16">
            <v>2016</v>
          </cell>
        </row>
        <row r="17">
          <cell r="I17">
            <v>2017</v>
          </cell>
        </row>
        <row r="18">
          <cell r="I18">
            <v>2018</v>
          </cell>
        </row>
        <row r="19">
          <cell r="I19">
            <v>2019</v>
          </cell>
        </row>
        <row r="20">
          <cell r="I20">
            <v>2020</v>
          </cell>
        </row>
        <row r="23">
          <cell r="I23" t="str">
            <v>I квартал</v>
          </cell>
        </row>
        <row r="24">
          <cell r="I24" t="str">
            <v>II квартал</v>
          </cell>
        </row>
        <row r="25">
          <cell r="I25" t="str">
            <v>III квартал</v>
          </cell>
        </row>
        <row r="26">
          <cell r="I26" t="str">
            <v>IV квартал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2013</v>
          </cell>
        </row>
        <row r="78">
          <cell r="I78">
            <v>3</v>
          </cell>
        </row>
        <row r="81">
          <cell r="I81">
            <v>6</v>
          </cell>
        </row>
        <row r="84">
          <cell r="I84">
            <v>4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  <sheetData sheetId="2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 меню"/>
      <sheetName val="Исполнение"/>
      <sheetName val="Constants"/>
      <sheetName val="ToolsButton"/>
      <sheetName val="Список"/>
      <sheetName val="ФиктивныйДокумен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Журнал ошибок"/>
      <sheetName val="27"/>
      <sheetName val="28"/>
      <sheetName val="sQueriesOut"/>
      <sheetName val="Итоги"/>
      <sheetName val="FooterList"/>
      <sheetName val="ОС"/>
      <sheetName val="НМА"/>
      <sheetName val="ТМЦ"/>
      <sheetName val="Товары отгруженные"/>
      <sheetName val="Расходы будущих периодов"/>
      <sheetName val="Ценные бумаги"/>
      <sheetName val="ДЗ"/>
      <sheetName val="КЗ"/>
      <sheetName val="Финансовые вложения"/>
      <sheetName val="Незавершенное строительство"/>
      <sheetName val="Займы и кредиты"/>
      <sheetName val="Незавершенное производство"/>
      <sheetName val="Доходы будущих периодов"/>
      <sheetName val="Резервы"/>
      <sheetName val="Прочие оборотные активы"/>
      <sheetName val="Прочие краткосроч. обязат."/>
      <sheetName val="Счета в банках"/>
      <sheetName val="ТМЦ на отв. хранении"/>
      <sheetName val="Материалы в переработке"/>
      <sheetName val="Товары на комиссии"/>
      <sheetName val="Оборудование для монтажа"/>
      <sheetName val="Спис. задолж. неплат. деб."/>
      <sheetName val="Обеспечения"/>
      <sheetName val="Земельные участки"/>
      <sheetName val="Иные обязательства"/>
      <sheetName val="Перечень договоров"/>
      <sheetName val="ОНА(ОНО)"/>
      <sheetName val="Enums"/>
      <sheetName val="БФ-2-13-П"/>
      <sheetName val="Лист"/>
      <sheetName val="навигация"/>
      <sheetName val="Т12"/>
      <sheetName val="Т3"/>
      <sheetName val="Реестр платежей"/>
      <sheetName val="Справочники"/>
      <sheetName val="присоединение и пропуск трафика"/>
      <sheetName val="Прочие доходы"/>
      <sheetName val="Лист2"/>
      <sheetName val="Износ НМА"/>
      <sheetName val="Производство электроэнергии"/>
      <sheetName val="ИТ-бюджет"/>
      <sheetName val="БФ-1-8-П"/>
      <sheetName val="БФ-2-6-П"/>
      <sheetName val="БФ-1-10-П"/>
      <sheetName val="БФ-2-5-П"/>
      <sheetName val="СВТ"/>
      <sheetName val="СС и ЛВ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1">
          <cell r="A1" t="str">
            <v>БМСК</v>
          </cell>
          <cell r="X1">
            <v>216</v>
          </cell>
          <cell r="AC1" t="str">
            <v>АЭС</v>
          </cell>
        </row>
        <row r="2">
          <cell r="A2" t="str">
            <v>БСК</v>
          </cell>
          <cell r="AC2" t="str">
            <v>БТС</v>
          </cell>
        </row>
        <row r="3">
          <cell r="A3" t="str">
            <v>ТЭК</v>
          </cell>
          <cell r="AC3" t="str">
            <v>БТЭЦ</v>
          </cell>
        </row>
        <row r="4">
          <cell r="A4" t="str">
            <v>УК</v>
          </cell>
          <cell r="AC4" t="str">
            <v>БЭР</v>
          </cell>
        </row>
        <row r="5">
          <cell r="A5" t="str">
            <v>ЭСК</v>
          </cell>
          <cell r="AC5" t="str">
            <v>БЭС</v>
          </cell>
        </row>
        <row r="6">
          <cell r="AC6" t="str">
            <v>ВТС</v>
          </cell>
        </row>
        <row r="7">
          <cell r="AC7" t="str">
            <v>ВЭС</v>
          </cell>
        </row>
        <row r="8">
          <cell r="AC8" t="str">
            <v>ГТС</v>
          </cell>
        </row>
        <row r="9">
          <cell r="AC9" t="str">
            <v>ГТЭЦ</v>
          </cell>
        </row>
        <row r="10">
          <cell r="AC10" t="str">
            <v>ГЭС</v>
          </cell>
        </row>
        <row r="11">
          <cell r="AC11" t="str">
            <v>МЭС</v>
          </cell>
        </row>
        <row r="12">
          <cell r="AC12" t="str">
            <v>СЭС</v>
          </cell>
        </row>
        <row r="13">
          <cell r="AC13" t="str">
            <v>Упр</v>
          </cell>
        </row>
        <row r="14">
          <cell r="AC14" t="str">
            <v>УЭС</v>
          </cell>
        </row>
        <row r="15">
          <cell r="AC15" t="str">
            <v>ЭИС</v>
          </cell>
        </row>
        <row r="16">
          <cell r="AC16" t="str">
            <v>Эн_сб</v>
          </cell>
        </row>
        <row r="17">
          <cell r="AC17" t="str">
            <v>ЮЭС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SHPZ"/>
      <sheetName val="Журнал_печати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РСК свод"/>
      <sheetName val="Приоритеты"/>
      <sheetName val="Источники"/>
      <sheetName val="Списки"/>
      <sheetName val="расшифровка"/>
    </sheetNames>
    <sheetDataSet>
      <sheetData sheetId="0"/>
      <sheetData sheetId="1" refreshError="1"/>
      <sheetData sheetId="2" refreshError="1"/>
      <sheetData sheetId="3">
        <row r="1">
          <cell r="B1" t="str">
            <v>ИА</v>
          </cell>
          <cell r="D1" t="str">
            <v>да</v>
          </cell>
          <cell r="F1" t="str">
            <v>да</v>
          </cell>
        </row>
        <row r="2">
          <cell r="B2" t="str">
            <v>Белгородэнерго</v>
          </cell>
          <cell r="C2" t="str">
            <v>ВЛЭП 110-220 кВ (ВН)</v>
          </cell>
          <cell r="D2" t="str">
            <v>нет</v>
          </cell>
          <cell r="F2" t="str">
            <v>нет</v>
          </cell>
          <cell r="G2" t="str">
            <v>1.1.1. замена ОД и КЗ на выключатели</v>
          </cell>
          <cell r="H2">
            <v>1</v>
          </cell>
          <cell r="I2" t="str">
            <v>Программа выявления увлажненности изоляции  измерительных трансформаторов (ТН, ТТ) с последующей заменой или восстановлением;</v>
          </cell>
        </row>
        <row r="3">
          <cell r="B3" t="str">
            <v>Брянскэнерго</v>
          </cell>
          <cell r="C3" t="str">
            <v>ВЛЭП 35 кВ (СН1)</v>
          </cell>
          <cell r="D3" t="str">
            <v>не требуется</v>
          </cell>
          <cell r="G3" t="str">
            <v xml:space="preserve">1.1.2. замена масляных выключателей </v>
          </cell>
          <cell r="H3">
            <v>2</v>
          </cell>
          <cell r="I3" t="str">
            <v>Программа замены негерметичных вводов на ввода с твердой изоляцией;</v>
          </cell>
        </row>
        <row r="4">
          <cell r="B4" t="str">
            <v>Воронежэнерго</v>
          </cell>
          <cell r="C4" t="str">
            <v>ВЛЭП 1-20 кВ (СН2)</v>
          </cell>
          <cell r="G4" t="str">
            <v>1.1.3. замена опорной изоляции</v>
          </cell>
          <cell r="H4">
            <v>3.1</v>
          </cell>
          <cell r="I4" t="str">
            <v>Программа по оценке остаточного ресурса бумажной изоляции обмоток силовых трансформаторов со сроком службы  более 30 лет;</v>
          </cell>
        </row>
        <row r="5">
          <cell r="B5" t="str">
            <v>Костромаэнерго</v>
          </cell>
          <cell r="C5" t="str">
            <v>ВЛЭП 0,4 кВ (НН)</v>
          </cell>
          <cell r="G5" t="str">
            <v>1.1.4. замена разрядников, установка ОПН</v>
          </cell>
          <cell r="H5">
            <v>3.2</v>
          </cell>
          <cell r="I5" t="str">
            <v>Программа замены опорно-стержневой изоляции;</v>
          </cell>
        </row>
        <row r="6">
          <cell r="B6" t="str">
            <v>Курскэнерго</v>
          </cell>
          <cell r="C6" t="str">
            <v>КЛЭП 110 кВ (ВН)</v>
          </cell>
          <cell r="G6" t="str">
            <v>1.1.5. замена высоковольтных вводов</v>
          </cell>
          <cell r="H6">
            <v>3.3</v>
          </cell>
          <cell r="I6" t="str">
            <v>Программа реконструкции ЛЭП;</v>
          </cell>
        </row>
        <row r="7">
          <cell r="B7" t="str">
            <v>Липецкэнерго</v>
          </cell>
          <cell r="C7" t="str">
            <v>КЛЭП 20-35 кВ (СН1)</v>
          </cell>
          <cell r="G7" t="str">
            <v>1.1.6. замена ячеек КРУ</v>
          </cell>
          <cell r="H7">
            <v>4</v>
          </cell>
          <cell r="I7" t="str">
            <v>Программа замены ОД-КЗ и масляных выключателей 35, 110 кВ на элегазовые (вакуумные);</v>
          </cell>
        </row>
        <row r="8">
          <cell r="B8" t="str">
            <v>Орёлэнерго</v>
          </cell>
          <cell r="C8" t="str">
            <v>КЛЭП 3-10 кВ (СН2)</v>
          </cell>
          <cell r="G8" t="str">
            <v>1.1.7. замена силовых трансформаторов</v>
          </cell>
          <cell r="H8">
            <v>5</v>
          </cell>
          <cell r="I8" t="str">
            <v>Программа замены масляных выключателей 6-20 кВ на вакуумные;</v>
          </cell>
        </row>
        <row r="9">
          <cell r="B9" t="str">
            <v>Смоленскэнерго</v>
          </cell>
          <cell r="C9" t="str">
            <v>КЛЭП до 1 кВ (НН)</v>
          </cell>
          <cell r="G9" t="str">
            <v>1.1.8. реконструкция РЗА</v>
          </cell>
          <cell r="H9">
            <v>6</v>
          </cell>
          <cell r="I9" t="str">
            <v>Программа по оснащению высоковольтных ячеек 6-20 кВ защитами от дуговых замыканий;</v>
          </cell>
        </row>
        <row r="10">
          <cell r="B10" t="str">
            <v>Тамбовэнерго</v>
          </cell>
          <cell r="C10" t="str">
            <v>РП, ТП 110 кВ (ВН)</v>
          </cell>
          <cell r="G10" t="str">
            <v>1.1.9. установка дуговых защит</v>
          </cell>
          <cell r="I10" t="str">
            <v>Программа по внедрению, модернизации устройств РЗА и ПА;</v>
          </cell>
        </row>
        <row r="11">
          <cell r="B11" t="str">
            <v>Тверьэнерго</v>
          </cell>
          <cell r="C11" t="str">
            <v>РП, ТП 35 кВ (СН1)</v>
          </cell>
          <cell r="G11" t="str">
            <v>1.1.10. замена ТП</v>
          </cell>
          <cell r="I11" t="str">
            <v>Программа по автоматизации распределительных электрических сетей (реклоузеры);</v>
          </cell>
        </row>
        <row r="12">
          <cell r="B12" t="str">
            <v>Ярэнерго</v>
          </cell>
          <cell r="C12" t="str">
            <v>РП, ТП 6/10-0,4 (СН2)</v>
          </cell>
          <cell r="G12" t="str">
            <v>1.1.11. прочее</v>
          </cell>
          <cell r="I12" t="str">
            <v>Программа комплектования диагностическими устройствами неразрушающего контроля;</v>
          </cell>
        </row>
        <row r="13">
          <cell r="C13" t="str">
            <v>Автоматизация, связь</v>
          </cell>
          <cell r="G13" t="str">
            <v xml:space="preserve">1.2.1.  замена провода </v>
          </cell>
          <cell r="I13" t="str">
            <v>Программа модернизации АСДУ;</v>
          </cell>
        </row>
        <row r="14">
          <cell r="C14" t="str">
            <v>АИИС КУЭ ОРЭ</v>
          </cell>
          <cell r="G14" t="str">
            <v>1.2.2.  замена грозотроса</v>
          </cell>
          <cell r="I14" t="str">
            <v>Программа модернизации ССПИ;</v>
          </cell>
        </row>
        <row r="15">
          <cell r="C15" t="str">
            <v>АИИС КУЭ РРЭ</v>
          </cell>
          <cell r="G15" t="str">
            <v>1.2.3. замена опор</v>
          </cell>
          <cell r="I15" t="str">
            <v>Программа по установке устройств регулирования напряжения и компенсации реактивной мощности;</v>
          </cell>
        </row>
        <row r="16">
          <cell r="C16" t="str">
            <v>Прочие средства учета и контроля электроэнергии</v>
          </cell>
          <cell r="G16" t="str">
            <v>1.2.4. замена изоляции ВЛ</v>
          </cell>
          <cell r="I16" t="str">
            <v xml:space="preserve">Программа по созданию систем противоаварийной и режимной автоматики;  </v>
          </cell>
        </row>
        <row r="17">
          <cell r="C17" t="str">
            <v>установка приборов учета э/э, т/э,х и г воды на хоз. нужды</v>
          </cell>
          <cell r="G17" t="str">
            <v>1.2.5.  замена голого провода на СИП</v>
          </cell>
          <cell r="I17" t="str">
            <v>Программа по АИИС КУЭ оптового рынка;</v>
          </cell>
        </row>
        <row r="18">
          <cell r="C18" t="str">
            <v>ПИР</v>
          </cell>
          <cell r="G18" t="str">
            <v>1.2.6.  замена прочего оборудования</v>
          </cell>
          <cell r="I18" t="str">
            <v>Программа по организации и автоматизации коммерческого учета электроэнергии на розничном рынке;</v>
          </cell>
        </row>
        <row r="19">
          <cell r="C19" t="str">
            <v>Здания</v>
          </cell>
          <cell r="G19" t="str">
            <v>2. Повышение схемной надежности электрической сети</v>
          </cell>
          <cell r="I19" t="str">
            <v>Программа по организации и внедрения систем управления (кроме АСДУ);</v>
          </cell>
        </row>
        <row r="20">
          <cell r="C20" t="str">
            <v>Сооружения (кроме электрических линий)</v>
          </cell>
          <cell r="G20" t="str">
            <v>3. Приобретение электросетевых комплексов</v>
          </cell>
          <cell r="I20" t="str">
            <v>Программа по организации телекоммуникации (кроме технологической связи);</v>
          </cell>
        </row>
        <row r="21">
          <cell r="C21" t="str">
            <v>Земельные участки</v>
          </cell>
          <cell r="G21" t="str">
            <v>4. Оборудование не входящее в сметы строек</v>
          </cell>
          <cell r="I21" t="str">
            <v>Программа по организации и внедрению ИТ инфраструктуры;</v>
          </cell>
        </row>
        <row r="22">
          <cell r="C22" t="str">
            <v>Машины и оборудование (кроме подстанций)</v>
          </cell>
          <cell r="G22" t="str">
            <v>5. ИТ инфраструктура</v>
          </cell>
          <cell r="I22" t="str">
            <v>Программа по реконструкции зданий и сооружений;</v>
          </cell>
        </row>
        <row r="23">
          <cell r="C23" t="str">
            <v>Транспортные средства</v>
          </cell>
          <cell r="G23" t="str">
            <v>6. Системы управления</v>
          </cell>
          <cell r="I23" t="str">
            <v>Программа по консолидации сетевых активов;</v>
          </cell>
        </row>
        <row r="24">
          <cell r="C24" t="str">
            <v>Инвентарь</v>
          </cell>
          <cell r="G24" t="str">
            <v>7. Телекоммуникации</v>
          </cell>
          <cell r="I24" t="str">
            <v>Программа по комплектации специализированной техникой и автотранспортом</v>
          </cell>
        </row>
        <row r="25">
          <cell r="C25" t="str">
            <v>Прочие основные средства</v>
          </cell>
          <cell r="G25" t="str">
            <v>8. Автоматизированные системы диспетчерского управления</v>
          </cell>
          <cell r="I25" t="str">
            <v>прочие целеыве программы</v>
          </cell>
        </row>
        <row r="26">
          <cell r="C26" t="str">
            <v>мероприятия по повышению антитеррористической и противодиверсионной защищенности объектов электроэнергетики</v>
          </cell>
          <cell r="G26" t="str">
            <v>9. Программно-техническое оснащение центров управления сетями</v>
          </cell>
          <cell r="I26" t="str">
            <v>не принадлежит</v>
          </cell>
        </row>
        <row r="27">
          <cell r="C27" t="str">
            <v>Оборудование, не входящее в сметы строек</v>
          </cell>
          <cell r="G27" t="str">
            <v>10.1. АИИС КУЭ оптового рынка эл/энергии</v>
          </cell>
        </row>
        <row r="28">
          <cell r="C28" t="str">
            <v>Объекты непроизводственной сферы</v>
          </cell>
          <cell r="G28" t="str">
            <v>10.2. АИИС КУЭ розничного рынка эл/энергии</v>
          </cell>
        </row>
        <row r="29">
          <cell r="C29" t="str">
            <v>патенты</v>
          </cell>
          <cell r="G29" t="str">
            <v>11. Прочие производственные и хозяйственные объекты</v>
          </cell>
        </row>
        <row r="30">
          <cell r="C30" t="str">
            <v>авторские права</v>
          </cell>
          <cell r="G30" t="str">
            <v>12. Новое строительство</v>
          </cell>
        </row>
        <row r="31">
          <cell r="C31" t="str">
            <v>товарные знаки и знаки обслуживания</v>
          </cell>
          <cell r="G31" t="str">
            <v>13. ПИР</v>
          </cell>
        </row>
        <row r="32">
          <cell r="C32" t="str">
            <v>прочие объекты интеллект собственности</v>
          </cell>
          <cell r="G32" t="str">
            <v>14. Прочее</v>
          </cell>
        </row>
        <row r="33">
          <cell r="C33" t="str">
            <v>Деловая репутация</v>
          </cell>
        </row>
        <row r="34">
          <cell r="C34" t="str">
            <v>Организационные расходы</v>
          </cell>
        </row>
        <row r="35">
          <cell r="C35" t="str">
            <v>Прочие объекты нематериальынх активов</v>
          </cell>
        </row>
        <row r="36">
          <cell r="C36" t="str">
            <v>Прочие долгосрочные финансовые вложения</v>
          </cell>
        </row>
      </sheetData>
      <sheetData sheetId="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Списки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M12">
            <v>47036.838235799492</v>
          </cell>
        </row>
      </sheetData>
      <sheetData sheetId="7"/>
      <sheetData sheetId="8">
        <row r="23">
          <cell r="L23">
            <v>63968.429824888175</v>
          </cell>
        </row>
      </sheetData>
      <sheetData sheetId="9">
        <row r="11">
          <cell r="T11">
            <v>58287723.100125119</v>
          </cell>
        </row>
      </sheetData>
      <sheetData sheetId="10">
        <row r="78">
          <cell r="L78">
            <v>1549790.6695579998</v>
          </cell>
        </row>
      </sheetData>
      <sheetData sheetId="11">
        <row r="12">
          <cell r="M12">
            <v>0</v>
          </cell>
        </row>
      </sheetData>
      <sheetData sheetId="12"/>
      <sheetData sheetId="13"/>
      <sheetData sheetId="14">
        <row r="11">
          <cell r="L11">
            <v>4108516.1159912283</v>
          </cell>
        </row>
      </sheetData>
      <sheetData sheetId="15">
        <row r="11">
          <cell r="M11">
            <v>69397302.296661898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1">
          <cell r="Z11">
            <v>14315238.271189211</v>
          </cell>
        </row>
      </sheetData>
      <sheetData sheetId="23"/>
      <sheetData sheetId="24">
        <row r="87">
          <cell r="I87" t="str">
            <v>ОАО «МРСК Центра»</v>
          </cell>
        </row>
      </sheetData>
      <sheetData sheetId="2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ice@re.mrsk-yuga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view="pageBreakPreview" zoomScale="110" zoomScaleNormal="100" zoomScaleSheetLayoutView="110" workbookViewId="0">
      <selection activeCell="B19" sqref="B19"/>
    </sheetView>
  </sheetViews>
  <sheetFormatPr defaultRowHeight="15"/>
  <cols>
    <col min="1" max="1" width="30.7109375" style="1" customWidth="1"/>
    <col min="2" max="2" width="40.85546875" style="1" customWidth="1"/>
    <col min="3" max="16384" width="9.140625" style="1"/>
  </cols>
  <sheetData>
    <row r="2" spans="1:2">
      <c r="A2" s="198" t="s">
        <v>168</v>
      </c>
      <c r="B2" s="198"/>
    </row>
    <row r="4" spans="1:2" ht="45">
      <c r="A4" s="13" t="s">
        <v>70</v>
      </c>
      <c r="B4" s="2" t="s">
        <v>169</v>
      </c>
    </row>
    <row r="5" spans="1:2">
      <c r="A5" s="10" t="s">
        <v>71</v>
      </c>
      <c r="B5" s="10" t="s">
        <v>170</v>
      </c>
    </row>
    <row r="6" spans="1:2" ht="30">
      <c r="A6" s="13" t="s">
        <v>72</v>
      </c>
      <c r="B6" s="11" t="s">
        <v>171</v>
      </c>
    </row>
    <row r="7" spans="1:2" ht="30">
      <c r="A7" s="13" t="s">
        <v>73</v>
      </c>
      <c r="B7" s="11" t="s">
        <v>171</v>
      </c>
    </row>
    <row r="8" spans="1:2">
      <c r="A8" s="10" t="s">
        <v>74</v>
      </c>
      <c r="B8" s="14">
        <v>6164266561</v>
      </c>
    </row>
    <row r="9" spans="1:2">
      <c r="A9" s="10" t="s">
        <v>75</v>
      </c>
      <c r="B9" s="15">
        <v>81602001</v>
      </c>
    </row>
    <row r="10" spans="1:2">
      <c r="A10" s="10" t="s">
        <v>76</v>
      </c>
      <c r="B10" s="10" t="s">
        <v>172</v>
      </c>
    </row>
    <row r="11" spans="1:2">
      <c r="A11" s="10" t="s">
        <v>77</v>
      </c>
      <c r="B11" s="12" t="s">
        <v>173</v>
      </c>
    </row>
    <row r="12" spans="1:2">
      <c r="A12" s="10" t="s">
        <v>78</v>
      </c>
      <c r="B12" s="10" t="s">
        <v>174</v>
      </c>
    </row>
    <row r="13" spans="1:2">
      <c r="A13" s="10" t="s">
        <v>79</v>
      </c>
      <c r="B13" s="10" t="s">
        <v>175</v>
      </c>
    </row>
  </sheetData>
  <mergeCells count="1">
    <mergeCell ref="A2:B2"/>
  </mergeCells>
  <hyperlinks>
    <hyperlink ref="B11" r:id="rId1" display="office@re.mrsk-yuga.ru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43"/>
  <sheetViews>
    <sheetView view="pageBreakPreview" topLeftCell="A16" zoomScale="85" zoomScaleNormal="100" zoomScaleSheetLayoutView="85" workbookViewId="0">
      <selection activeCell="G30" sqref="G30"/>
    </sheetView>
  </sheetViews>
  <sheetFormatPr defaultColWidth="26.140625" defaultRowHeight="15"/>
  <cols>
    <col min="1" max="1" width="6" style="176" customWidth="1"/>
    <col min="2" max="2" width="37.5703125" style="176" customWidth="1"/>
    <col min="3" max="3" width="14" style="176" customWidth="1"/>
    <col min="4" max="16384" width="26.140625" style="176"/>
  </cols>
  <sheetData>
    <row r="1" spans="1:7">
      <c r="F1" s="171" t="s">
        <v>166</v>
      </c>
    </row>
    <row r="2" spans="1:7">
      <c r="A2" s="203" t="s">
        <v>165</v>
      </c>
      <c r="B2" s="204"/>
      <c r="C2" s="204"/>
      <c r="D2" s="204"/>
      <c r="E2" s="204"/>
      <c r="F2" s="164"/>
    </row>
    <row r="3" spans="1:7">
      <c r="A3" s="203" t="s">
        <v>167</v>
      </c>
      <c r="B3" s="204" t="s">
        <v>106</v>
      </c>
      <c r="C3" s="204"/>
      <c r="D3" s="204"/>
      <c r="E3" s="204"/>
      <c r="F3" s="164"/>
      <c r="G3" s="164"/>
    </row>
    <row r="4" spans="1:7" ht="15.75">
      <c r="A4" s="203" t="s">
        <v>176</v>
      </c>
      <c r="B4" s="204"/>
      <c r="C4" s="204"/>
      <c r="D4" s="204"/>
      <c r="E4" s="204"/>
      <c r="F4" s="177"/>
    </row>
    <row r="6" spans="1:7" ht="30">
      <c r="A6" s="173" t="s">
        <v>0</v>
      </c>
      <c r="B6" s="173" t="s">
        <v>1</v>
      </c>
      <c r="C6" s="174" t="s">
        <v>2</v>
      </c>
      <c r="D6" s="174" t="s">
        <v>67</v>
      </c>
      <c r="E6" s="174" t="s">
        <v>68</v>
      </c>
      <c r="F6" s="174" t="s">
        <v>69</v>
      </c>
    </row>
    <row r="7" spans="1:7" ht="28.5">
      <c r="A7" s="178" t="s">
        <v>5</v>
      </c>
      <c r="B7" s="178" t="s">
        <v>26</v>
      </c>
      <c r="C7" s="17"/>
      <c r="D7" s="17"/>
      <c r="E7" s="17"/>
      <c r="F7" s="17"/>
    </row>
    <row r="8" spans="1:7">
      <c r="A8" s="17" t="s">
        <v>6</v>
      </c>
      <c r="B8" s="17" t="s">
        <v>27</v>
      </c>
      <c r="C8" s="174" t="s">
        <v>29</v>
      </c>
      <c r="D8" s="167">
        <v>626971.45231999992</v>
      </c>
      <c r="E8" s="167">
        <v>802340.58268544613</v>
      </c>
      <c r="F8" s="167">
        <v>1050486.8869078446</v>
      </c>
    </row>
    <row r="9" spans="1:7">
      <c r="A9" s="17" t="s">
        <v>9</v>
      </c>
      <c r="B9" s="4" t="s">
        <v>28</v>
      </c>
      <c r="C9" s="174" t="s">
        <v>29</v>
      </c>
      <c r="D9" s="167">
        <v>-329241</v>
      </c>
      <c r="E9" s="167">
        <v>-145369.77126723982</v>
      </c>
      <c r="F9" s="167">
        <v>62971.275413963944</v>
      </c>
      <c r="G9" s="180"/>
    </row>
    <row r="10" spans="1:7" ht="30">
      <c r="A10" s="17" t="s">
        <v>30</v>
      </c>
      <c r="B10" s="17" t="s">
        <v>31</v>
      </c>
      <c r="C10" s="174" t="s">
        <v>29</v>
      </c>
      <c r="D10" s="167">
        <v>-191222.3</v>
      </c>
      <c r="E10" s="167">
        <v>-410432.21633681585</v>
      </c>
      <c r="F10" s="167">
        <v>-357290.30964327912</v>
      </c>
    </row>
    <row r="11" spans="1:7">
      <c r="A11" s="17" t="s">
        <v>32</v>
      </c>
      <c r="B11" s="17" t="s">
        <v>33</v>
      </c>
      <c r="C11" s="174" t="s">
        <v>29</v>
      </c>
      <c r="D11" s="167">
        <v>-501633</v>
      </c>
      <c r="E11" s="167">
        <v>-410432.21633681585</v>
      </c>
      <c r="F11" s="167">
        <v>-357290.30964327912</v>
      </c>
    </row>
    <row r="12" spans="1:7" ht="28.5">
      <c r="A12" s="178" t="s">
        <v>14</v>
      </c>
      <c r="B12" s="178" t="s">
        <v>34</v>
      </c>
      <c r="C12" s="17"/>
      <c r="D12" s="17"/>
      <c r="E12" s="174"/>
      <c r="F12" s="17"/>
    </row>
    <row r="13" spans="1:7" ht="60">
      <c r="A13" s="17" t="s">
        <v>35</v>
      </c>
      <c r="B13" s="17" t="s">
        <v>36</v>
      </c>
      <c r="C13" s="174" t="s">
        <v>19</v>
      </c>
      <c r="D13" s="168">
        <v>-0.52512917259900804</v>
      </c>
      <c r="E13" s="168">
        <v>-0.18118212440493162</v>
      </c>
      <c r="F13" s="168">
        <v>5.994484671705206E-2</v>
      </c>
    </row>
    <row r="14" spans="1:7" ht="28.5">
      <c r="A14" s="178" t="s">
        <v>15</v>
      </c>
      <c r="B14" s="178" t="s">
        <v>37</v>
      </c>
      <c r="C14" s="174"/>
      <c r="D14" s="17"/>
      <c r="E14" s="174"/>
      <c r="F14" s="17"/>
    </row>
    <row r="15" spans="1:7">
      <c r="A15" s="17" t="s">
        <v>16</v>
      </c>
      <c r="B15" s="17" t="s">
        <v>39</v>
      </c>
      <c r="C15" s="174" t="s">
        <v>38</v>
      </c>
      <c r="D15" s="167">
        <v>72.225250881958857</v>
      </c>
      <c r="E15" s="172">
        <v>84.754542395035756</v>
      </c>
      <c r="F15" s="195">
        <v>83.568808596987452</v>
      </c>
    </row>
    <row r="16" spans="1:7" ht="30">
      <c r="A16" s="17" t="s">
        <v>17</v>
      </c>
      <c r="B16" s="17" t="s">
        <v>41</v>
      </c>
      <c r="C16" s="174" t="s">
        <v>42</v>
      </c>
      <c r="D16" s="167">
        <v>383122.18400000001</v>
      </c>
      <c r="E16" s="167">
        <v>438312.9</v>
      </c>
      <c r="F16" s="167">
        <v>431666.109</v>
      </c>
    </row>
    <row r="17" spans="1:10" ht="60">
      <c r="A17" s="17" t="s">
        <v>18</v>
      </c>
      <c r="B17" s="17" t="s">
        <v>44</v>
      </c>
      <c r="C17" s="174" t="s">
        <v>42</v>
      </c>
      <c r="D17" s="167">
        <v>87503.923999999999</v>
      </c>
      <c r="E17" s="167">
        <v>100662.57399999999</v>
      </c>
      <c r="F17" s="167">
        <v>102243.77800999999</v>
      </c>
    </row>
    <row r="18" spans="1:10" ht="69.75" customHeight="1">
      <c r="A18" s="17" t="s">
        <v>40</v>
      </c>
      <c r="B18" s="17" t="s">
        <v>45</v>
      </c>
      <c r="C18" s="174" t="s">
        <v>19</v>
      </c>
      <c r="D18" s="207" t="s">
        <v>178</v>
      </c>
      <c r="E18" s="208"/>
      <c r="F18" s="165"/>
    </row>
    <row r="19" spans="1:10" ht="51">
      <c r="A19" s="17" t="s">
        <v>43</v>
      </c>
      <c r="B19" s="17" t="s">
        <v>80</v>
      </c>
      <c r="C19" s="174"/>
      <c r="D19" s="175" t="s">
        <v>160</v>
      </c>
      <c r="E19" s="175" t="s">
        <v>159</v>
      </c>
      <c r="F19" s="175" t="s">
        <v>159</v>
      </c>
    </row>
    <row r="20" spans="1:10" s="182" customFormat="1" ht="33" customHeight="1">
      <c r="A20" s="181" t="s">
        <v>20</v>
      </c>
      <c r="B20" s="181" t="s">
        <v>46</v>
      </c>
      <c r="C20" s="6"/>
      <c r="D20" s="169">
        <v>626971.45231999992</v>
      </c>
      <c r="E20" s="169">
        <v>802340.58268544613</v>
      </c>
      <c r="F20" s="169">
        <v>1050486.8869078446</v>
      </c>
    </row>
    <row r="21" spans="1:10" ht="30">
      <c r="A21" s="17" t="s">
        <v>21</v>
      </c>
      <c r="B21" s="17" t="s">
        <v>81</v>
      </c>
      <c r="C21" s="174" t="s">
        <v>29</v>
      </c>
      <c r="D21" s="167">
        <v>476643.50399999996</v>
      </c>
      <c r="E21" s="167">
        <v>440717.66826852498</v>
      </c>
      <c r="F21" s="167">
        <v>454715.9628386512</v>
      </c>
    </row>
    <row r="22" spans="1:10">
      <c r="A22" s="17"/>
      <c r="B22" s="17" t="s">
        <v>47</v>
      </c>
      <c r="C22" s="17"/>
      <c r="D22" s="167">
        <v>306032.13199999998</v>
      </c>
      <c r="E22" s="167">
        <v>296467.62691424985</v>
      </c>
      <c r="F22" s="167">
        <v>305884.17966639268</v>
      </c>
    </row>
    <row r="23" spans="1:10">
      <c r="A23" s="17"/>
      <c r="B23" s="4" t="s">
        <v>48</v>
      </c>
      <c r="C23" s="174"/>
      <c r="D23" s="167">
        <v>34247.324999999997</v>
      </c>
      <c r="E23" s="167"/>
      <c r="F23" s="179"/>
      <c r="H23" s="180"/>
      <c r="I23" s="180"/>
    </row>
    <row r="24" spans="1:10">
      <c r="A24" s="17"/>
      <c r="B24" s="4" t="s">
        <v>49</v>
      </c>
      <c r="C24" s="174"/>
      <c r="D24" s="167">
        <v>79331.069999999992</v>
      </c>
      <c r="E24" s="167">
        <v>63038.046058740314</v>
      </c>
      <c r="F24" s="167">
        <v>65040.291944008015</v>
      </c>
      <c r="H24" s="183"/>
      <c r="I24" s="184"/>
    </row>
    <row r="25" spans="1:10" ht="30">
      <c r="A25" s="17" t="s">
        <v>22</v>
      </c>
      <c r="B25" s="194" t="s">
        <v>161</v>
      </c>
      <c r="C25" s="174" t="s">
        <v>29</v>
      </c>
      <c r="D25" s="196">
        <v>219227</v>
      </c>
      <c r="E25" s="167">
        <v>262666.98020738794</v>
      </c>
      <c r="F25" s="167">
        <v>299152.12070957833</v>
      </c>
      <c r="H25" s="185"/>
    </row>
    <row r="26" spans="1:10" ht="30">
      <c r="A26" s="17" t="s">
        <v>23</v>
      </c>
      <c r="B26" s="17" t="s">
        <v>50</v>
      </c>
      <c r="C26" s="174" t="s">
        <v>29</v>
      </c>
      <c r="D26" s="167">
        <v>32401.812000000002</v>
      </c>
      <c r="E26" s="167">
        <v>20921.786499931703</v>
      </c>
      <c r="F26" s="167">
        <v>108254.69018789624</v>
      </c>
      <c r="G26" s="201"/>
      <c r="H26" s="202"/>
      <c r="I26" s="202"/>
      <c r="J26" s="202"/>
    </row>
    <row r="27" spans="1:10" ht="30">
      <c r="A27" s="17" t="s">
        <v>24</v>
      </c>
      <c r="B27" s="17" t="s">
        <v>51</v>
      </c>
      <c r="C27" s="174" t="s">
        <v>29</v>
      </c>
      <c r="D27" s="167">
        <v>26640.5</v>
      </c>
      <c r="E27" s="167">
        <v>18926.5</v>
      </c>
      <c r="F27" s="167">
        <v>49154.8</v>
      </c>
      <c r="H27" s="186"/>
      <c r="I27" s="186"/>
    </row>
    <row r="28" spans="1:10" ht="54" customHeight="1">
      <c r="A28" s="17" t="s">
        <v>25</v>
      </c>
      <c r="B28" s="17" t="s">
        <v>82</v>
      </c>
      <c r="C28" s="174"/>
      <c r="D28" s="17" t="s">
        <v>179</v>
      </c>
      <c r="E28" s="17" t="s">
        <v>180</v>
      </c>
      <c r="F28" s="17" t="s">
        <v>180</v>
      </c>
    </row>
    <row r="29" spans="1:10">
      <c r="A29" s="17"/>
      <c r="B29" s="187" t="s">
        <v>52</v>
      </c>
      <c r="C29" s="174"/>
      <c r="D29" s="17"/>
      <c r="E29" s="17"/>
      <c r="F29" s="17"/>
    </row>
    <row r="30" spans="1:10">
      <c r="A30" s="17"/>
      <c r="B30" s="17" t="s">
        <v>53</v>
      </c>
      <c r="C30" s="174" t="s">
        <v>54</v>
      </c>
      <c r="D30" s="167">
        <v>50836.115600000005</v>
      </c>
      <c r="E30" s="167">
        <v>51187.497600000002</v>
      </c>
      <c r="F30" s="167">
        <v>50974.667600000001</v>
      </c>
    </row>
    <row r="31" spans="1:10" ht="30">
      <c r="A31" s="17"/>
      <c r="B31" s="17" t="s">
        <v>55</v>
      </c>
      <c r="C31" s="174" t="s">
        <v>58</v>
      </c>
      <c r="D31" s="167">
        <v>9.3760803392303238</v>
      </c>
      <c r="E31" s="167">
        <v>8.6098693808490641</v>
      </c>
      <c r="F31" s="167">
        <v>8.9204301714495386</v>
      </c>
    </row>
    <row r="32" spans="1:10" s="188" customFormat="1" ht="48.75" customHeight="1">
      <c r="A32" s="178" t="s">
        <v>56</v>
      </c>
      <c r="B32" s="178" t="s">
        <v>57</v>
      </c>
      <c r="C32" s="7"/>
      <c r="D32" s="178"/>
      <c r="E32" s="7"/>
      <c r="F32" s="7"/>
    </row>
    <row r="33" spans="1:6" ht="30">
      <c r="A33" s="17" t="s">
        <v>59</v>
      </c>
      <c r="B33" s="17" t="s">
        <v>60</v>
      </c>
      <c r="C33" s="174" t="s">
        <v>61</v>
      </c>
      <c r="D33" s="167">
        <v>1195.2</v>
      </c>
      <c r="E33" s="167">
        <v>1576</v>
      </c>
      <c r="F33" s="167">
        <v>1576</v>
      </c>
    </row>
    <row r="34" spans="1:6" ht="30">
      <c r="A34" s="17" t="s">
        <v>62</v>
      </c>
      <c r="B34" s="17" t="s">
        <v>63</v>
      </c>
      <c r="C34" s="174" t="s">
        <v>64</v>
      </c>
      <c r="D34" s="170">
        <v>21.337581715751895</v>
      </c>
      <c r="E34" s="170">
        <v>15.676164705702721</v>
      </c>
      <c r="F34" s="170">
        <v>16.174078874068986</v>
      </c>
    </row>
    <row r="35" spans="1:6" ht="45">
      <c r="A35" s="17" t="s">
        <v>65</v>
      </c>
      <c r="B35" s="17" t="s">
        <v>66</v>
      </c>
      <c r="C35" s="174"/>
      <c r="D35" s="163" t="s">
        <v>84</v>
      </c>
      <c r="E35" s="167" t="s">
        <v>84</v>
      </c>
      <c r="F35" s="167" t="s">
        <v>84</v>
      </c>
    </row>
    <row r="36" spans="1:6">
      <c r="A36" s="189"/>
      <c r="B36" s="190" t="s">
        <v>52</v>
      </c>
      <c r="C36" s="189"/>
      <c r="D36" s="189"/>
      <c r="E36" s="189"/>
      <c r="F36" s="189"/>
    </row>
    <row r="37" spans="1:6" ht="45">
      <c r="A37" s="191"/>
      <c r="B37" s="17" t="s">
        <v>162</v>
      </c>
      <c r="C37" s="174" t="s">
        <v>29</v>
      </c>
      <c r="D37" s="167">
        <v>4981110</v>
      </c>
      <c r="E37" s="166" t="s">
        <v>164</v>
      </c>
      <c r="F37" s="166" t="s">
        <v>164</v>
      </c>
    </row>
    <row r="38" spans="1:6" ht="45">
      <c r="A38" s="17"/>
      <c r="B38" s="17" t="s">
        <v>163</v>
      </c>
      <c r="C38" s="174" t="s">
        <v>29</v>
      </c>
      <c r="D38" s="17"/>
      <c r="E38" s="166" t="s">
        <v>164</v>
      </c>
      <c r="F38" s="166" t="s">
        <v>164</v>
      </c>
    </row>
    <row r="39" spans="1:6" s="193" customFormat="1">
      <c r="A39" s="205" t="s">
        <v>181</v>
      </c>
      <c r="B39" s="206"/>
      <c r="C39" s="206"/>
      <c r="D39" s="192"/>
      <c r="E39" s="192"/>
      <c r="F39" s="192"/>
    </row>
    <row r="40" spans="1:6" s="193" customFormat="1">
      <c r="A40" s="199" t="s">
        <v>182</v>
      </c>
      <c r="B40" s="200"/>
      <c r="C40" s="200"/>
      <c r="D40" s="192"/>
      <c r="E40" s="192"/>
      <c r="F40" s="192"/>
    </row>
    <row r="41" spans="1:6" s="193" customFormat="1">
      <c r="A41" s="192"/>
      <c r="B41" s="192"/>
      <c r="C41" s="192"/>
      <c r="D41" s="192"/>
      <c r="E41" s="192"/>
      <c r="F41" s="192"/>
    </row>
    <row r="42" spans="1:6" s="193" customFormat="1">
      <c r="A42" s="192"/>
      <c r="B42" s="192"/>
      <c r="C42" s="192"/>
      <c r="D42" s="192"/>
      <c r="E42" s="192"/>
      <c r="F42" s="192"/>
    </row>
    <row r="43" spans="1:6" s="193" customFormat="1"/>
  </sheetData>
  <mergeCells count="7">
    <mergeCell ref="A40:C40"/>
    <mergeCell ref="G26:J26"/>
    <mergeCell ref="A2:E2"/>
    <mergeCell ref="A3:E3"/>
    <mergeCell ref="A4:E4"/>
    <mergeCell ref="A39:C39"/>
    <mergeCell ref="D18:E18"/>
  </mergeCells>
  <pageMargins left="0.70866141732283472" right="0.31496062992125984" top="0.74803149606299213" bottom="0.74803149606299213" header="0.31496062992125984" footer="0.31496062992125984"/>
  <pageSetup paperSize="9" scale="65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6"/>
  <sheetViews>
    <sheetView tabSelected="1" view="pageBreakPreview" zoomScale="89" zoomScaleNormal="100" zoomScaleSheetLayoutView="89" workbookViewId="0">
      <selection activeCell="F25" sqref="F25"/>
    </sheetView>
  </sheetViews>
  <sheetFormatPr defaultRowHeight="15"/>
  <cols>
    <col min="1" max="1" width="9.140625" style="1"/>
    <col min="2" max="2" width="35.5703125" style="1" customWidth="1"/>
    <col min="3" max="3" width="19.85546875" style="1" customWidth="1"/>
    <col min="4" max="4" width="18.42578125" style="1" customWidth="1"/>
    <col min="5" max="5" width="17.140625" style="1" customWidth="1"/>
    <col min="6" max="6" width="15.42578125" style="1" customWidth="1"/>
    <col min="7" max="7" width="16.140625" style="1" customWidth="1"/>
    <col min="8" max="8" width="15.140625" style="1" customWidth="1"/>
    <col min="9" max="9" width="16.140625" style="1" customWidth="1"/>
    <col min="10" max="16384" width="9.140625" style="1"/>
  </cols>
  <sheetData>
    <row r="3" spans="1:9" ht="15.75">
      <c r="B3" s="16" t="s">
        <v>177</v>
      </c>
    </row>
    <row r="5" spans="1:9" ht="41.25" customHeight="1">
      <c r="A5" s="211" t="s">
        <v>0</v>
      </c>
      <c r="B5" s="211" t="s">
        <v>1</v>
      </c>
      <c r="C5" s="211" t="s">
        <v>2</v>
      </c>
      <c r="D5" s="212" t="s">
        <v>67</v>
      </c>
      <c r="E5" s="212"/>
      <c r="F5" s="212" t="s">
        <v>68</v>
      </c>
      <c r="G5" s="212"/>
      <c r="H5" s="212" t="s">
        <v>69</v>
      </c>
      <c r="I5" s="212"/>
    </row>
    <row r="6" spans="1:9">
      <c r="A6" s="211"/>
      <c r="B6" s="211"/>
      <c r="C6" s="211"/>
      <c r="D6" s="5" t="s">
        <v>3</v>
      </c>
      <c r="E6" s="5" t="s">
        <v>4</v>
      </c>
      <c r="F6" s="5" t="s">
        <v>3</v>
      </c>
      <c r="G6" s="5" t="s">
        <v>4</v>
      </c>
      <c r="H6" s="5" t="s">
        <v>3</v>
      </c>
      <c r="I6" s="5" t="s">
        <v>4</v>
      </c>
    </row>
    <row r="7" spans="1:9" ht="30">
      <c r="A7" s="3" t="s">
        <v>5</v>
      </c>
      <c r="B7" s="2" t="s">
        <v>83</v>
      </c>
      <c r="C7" s="2"/>
      <c r="D7" s="2"/>
      <c r="E7" s="2"/>
      <c r="F7" s="2"/>
      <c r="G7" s="2"/>
      <c r="H7" s="2"/>
      <c r="I7" s="2"/>
    </row>
    <row r="8" spans="1:9">
      <c r="A8" s="3" t="s">
        <v>6</v>
      </c>
      <c r="B8" s="2" t="s">
        <v>10</v>
      </c>
      <c r="C8" s="2"/>
      <c r="D8" s="2"/>
      <c r="E8" s="2"/>
      <c r="F8" s="2"/>
      <c r="G8" s="2"/>
      <c r="H8" s="2"/>
      <c r="I8" s="2"/>
    </row>
    <row r="9" spans="1:9">
      <c r="A9" s="3"/>
      <c r="B9" s="2" t="s">
        <v>11</v>
      </c>
      <c r="C9" s="3" t="s">
        <v>7</v>
      </c>
      <c r="D9" s="197">
        <v>1246836.6111480314</v>
      </c>
      <c r="E9" s="197">
        <v>1145869.4606743651</v>
      </c>
      <c r="F9" s="197">
        <v>793226.19408909953</v>
      </c>
      <c r="G9" s="197">
        <v>788795.03855486249</v>
      </c>
      <c r="H9" s="96">
        <v>850001.98752670223</v>
      </c>
      <c r="I9" s="96">
        <v>1215516.4569808191</v>
      </c>
    </row>
    <row r="10" spans="1:9" ht="30">
      <c r="A10" s="3"/>
      <c r="B10" s="2" t="s">
        <v>12</v>
      </c>
      <c r="C10" s="3" t="s">
        <v>8</v>
      </c>
      <c r="D10" s="197">
        <v>437.37753810545502</v>
      </c>
      <c r="E10" s="197">
        <v>331.2744806620027</v>
      </c>
      <c r="F10" s="197">
        <v>286.41068112405816</v>
      </c>
      <c r="G10" s="197">
        <v>237.43066482843898</v>
      </c>
      <c r="H10" s="96">
        <v>293.34824188545497</v>
      </c>
      <c r="I10" s="96">
        <v>336.76271817109063</v>
      </c>
    </row>
    <row r="11" spans="1:9">
      <c r="A11" s="3" t="s">
        <v>9</v>
      </c>
      <c r="B11" s="2" t="s">
        <v>13</v>
      </c>
      <c r="C11" s="3" t="s">
        <v>8</v>
      </c>
      <c r="D11" s="197">
        <v>1603.62540837036</v>
      </c>
      <c r="E11" s="197">
        <v>1777.1909658280165</v>
      </c>
      <c r="F11" s="197">
        <v>1820.1020363959369</v>
      </c>
      <c r="G11" s="197">
        <v>1839.3713396136095</v>
      </c>
      <c r="H11" s="96">
        <v>1924.9872979035067</v>
      </c>
      <c r="I11" s="96">
        <v>2865.0088539493922</v>
      </c>
    </row>
    <row r="12" spans="1:9" s="9" customFormat="1" ht="29.25" customHeight="1">
      <c r="A12" s="209" t="s">
        <v>184</v>
      </c>
      <c r="B12" s="209"/>
      <c r="C12" s="209"/>
      <c r="D12" s="209"/>
      <c r="E12" s="209"/>
      <c r="F12" s="209"/>
      <c r="G12" s="209"/>
      <c r="H12" s="209"/>
      <c r="I12" s="8"/>
    </row>
    <row r="13" spans="1:9" s="9" customFormat="1" ht="24" customHeight="1">
      <c r="A13" s="210" t="s">
        <v>183</v>
      </c>
      <c r="B13" s="210"/>
      <c r="C13" s="210"/>
      <c r="D13" s="210"/>
      <c r="E13" s="210"/>
      <c r="F13" s="210"/>
      <c r="G13" s="210"/>
      <c r="H13" s="210"/>
      <c r="I13" s="8"/>
    </row>
    <row r="14" spans="1:9" s="9" customFormat="1">
      <c r="A14" s="8"/>
      <c r="B14" s="8"/>
      <c r="C14" s="8"/>
      <c r="D14" s="8"/>
      <c r="E14" s="8"/>
      <c r="F14" s="8"/>
      <c r="G14" s="8"/>
      <c r="H14" s="8"/>
      <c r="I14" s="8"/>
    </row>
    <row r="15" spans="1:9" s="9" customFormat="1">
      <c r="A15" s="8"/>
      <c r="B15" s="8"/>
      <c r="C15" s="8"/>
      <c r="D15" s="8"/>
      <c r="E15" s="8"/>
      <c r="F15" s="8"/>
      <c r="G15" s="8"/>
      <c r="H15" s="8"/>
      <c r="I15" s="8"/>
    </row>
    <row r="16" spans="1:9" s="9" customFormat="1"/>
  </sheetData>
  <mergeCells count="8">
    <mergeCell ref="A12:H12"/>
    <mergeCell ref="A13:H13"/>
    <mergeCell ref="A5:A6"/>
    <mergeCell ref="D5:E5"/>
    <mergeCell ref="F5:G5"/>
    <mergeCell ref="H5:I5"/>
    <mergeCell ref="C5:C6"/>
    <mergeCell ref="B5:B6"/>
  </mergeCells>
  <pageMargins left="0.70866141732283472" right="0.70866141732283472" top="0.74803149606299213" bottom="0.74803149606299213" header="0.31496062992125984" footer="0.31496062992125984"/>
  <pageSetup paperSize="9" scale="5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55"/>
  <sheetViews>
    <sheetView zoomScale="60" zoomScaleNormal="60" workbookViewId="0">
      <selection activeCell="G57" sqref="G57"/>
    </sheetView>
  </sheetViews>
  <sheetFormatPr defaultRowHeight="15"/>
  <cols>
    <col min="1" max="1" width="5.5703125" customWidth="1"/>
    <col min="2" max="2" width="43.7109375" customWidth="1"/>
    <col min="3" max="3" width="15" customWidth="1"/>
    <col min="4" max="4" width="14.28515625" customWidth="1"/>
    <col min="5" max="5" width="15.140625" customWidth="1"/>
    <col min="6" max="6" width="12.85546875" customWidth="1"/>
    <col min="7" max="7" width="12.42578125" customWidth="1"/>
    <col min="8" max="8" width="13" customWidth="1"/>
    <col min="9" max="9" width="14.28515625" customWidth="1"/>
    <col min="10" max="10" width="14.140625" customWidth="1"/>
    <col min="11" max="12" width="15.7109375" customWidth="1"/>
    <col min="13" max="13" width="13" customWidth="1"/>
    <col min="14" max="14" width="15.85546875" customWidth="1"/>
    <col min="15" max="15" width="14.140625" customWidth="1"/>
    <col min="16" max="16" width="14.85546875" customWidth="1"/>
    <col min="17" max="17" width="14.28515625" customWidth="1"/>
    <col min="18" max="18" width="16.42578125" customWidth="1"/>
    <col min="19" max="19" width="15" customWidth="1"/>
    <col min="20" max="20" width="13.7109375" customWidth="1"/>
    <col min="21" max="21" width="28" customWidth="1"/>
  </cols>
  <sheetData>
    <row r="1" spans="1:20" s="20" customFormat="1" ht="23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9"/>
      <c r="S1" s="18"/>
    </row>
    <row r="2" spans="1:20" s="20" customFormat="1" ht="22.5">
      <c r="A2" s="213" t="s">
        <v>118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"/>
    </row>
    <row r="3" spans="1:20" s="20" customFormat="1" ht="15.75" thickBot="1"/>
    <row r="4" spans="1:20" s="20" customFormat="1" ht="16.5" thickBot="1">
      <c r="A4" s="214" t="s">
        <v>85</v>
      </c>
      <c r="B4" s="216" t="s">
        <v>86</v>
      </c>
      <c r="C4" s="218"/>
      <c r="D4" s="222" t="s">
        <v>87</v>
      </c>
      <c r="E4" s="220"/>
      <c r="F4" s="220"/>
      <c r="G4" s="220"/>
      <c r="H4" s="220"/>
      <c r="I4" s="220"/>
      <c r="J4" s="221"/>
      <c r="K4" s="222" t="s">
        <v>88</v>
      </c>
      <c r="L4" s="220"/>
      <c r="M4" s="220"/>
      <c r="N4" s="220"/>
      <c r="O4" s="220"/>
      <c r="P4" s="220"/>
      <c r="Q4" s="221"/>
      <c r="R4" s="222">
        <v>2014</v>
      </c>
      <c r="S4" s="221"/>
    </row>
    <row r="5" spans="1:20" s="20" customFormat="1" ht="16.5" thickBot="1">
      <c r="A5" s="215"/>
      <c r="B5" s="217"/>
      <c r="C5" s="219"/>
      <c r="D5" s="22" t="s">
        <v>89</v>
      </c>
      <c r="E5" s="23" t="s">
        <v>117</v>
      </c>
      <c r="F5" s="23" t="s">
        <v>90</v>
      </c>
      <c r="G5" s="23" t="s">
        <v>91</v>
      </c>
      <c r="H5" s="23" t="s">
        <v>92</v>
      </c>
      <c r="I5" s="23" t="s">
        <v>93</v>
      </c>
      <c r="J5" s="24" t="s">
        <v>94</v>
      </c>
      <c r="K5" s="22" t="s">
        <v>89</v>
      </c>
      <c r="L5" s="23" t="s">
        <v>117</v>
      </c>
      <c r="M5" s="23" t="s">
        <v>90</v>
      </c>
      <c r="N5" s="23" t="s">
        <v>91</v>
      </c>
      <c r="O5" s="23" t="s">
        <v>92</v>
      </c>
      <c r="P5" s="23" t="s">
        <v>93</v>
      </c>
      <c r="Q5" s="25" t="s">
        <v>94</v>
      </c>
      <c r="R5" s="22" t="s">
        <v>89</v>
      </c>
      <c r="S5" s="25" t="s">
        <v>94</v>
      </c>
    </row>
    <row r="6" spans="1:20" s="20" customFormat="1" ht="31.5">
      <c r="A6" s="26" t="s">
        <v>95</v>
      </c>
      <c r="B6" s="27" t="s">
        <v>96</v>
      </c>
      <c r="C6" s="28" t="s">
        <v>38</v>
      </c>
      <c r="D6" s="29">
        <f>E6+F6+G6+H6+I6+J6</f>
        <v>432.59181809947836</v>
      </c>
      <c r="E6" s="80"/>
      <c r="F6" s="30">
        <v>104.92662715847926</v>
      </c>
      <c r="G6" s="30">
        <v>6.046158489334803</v>
      </c>
      <c r="H6" s="30">
        <v>86.239378996191263</v>
      </c>
      <c r="I6" s="30">
        <v>56.272898517139701</v>
      </c>
      <c r="J6" s="31">
        <v>179.10675493833332</v>
      </c>
      <c r="K6" s="29">
        <f>L6+M6+N6+O6+P6+Q6</f>
        <v>455.15894383776907</v>
      </c>
      <c r="L6" s="80"/>
      <c r="M6" s="30">
        <v>114.45817461272826</v>
      </c>
      <c r="N6" s="30">
        <v>7.0292997267425275</v>
      </c>
      <c r="O6" s="30">
        <v>91.156268122777988</v>
      </c>
      <c r="P6" s="30">
        <v>55.63182586885366</v>
      </c>
      <c r="Q6" s="31">
        <v>186.88337550666665</v>
      </c>
      <c r="R6" s="32">
        <v>443.87538096862357</v>
      </c>
      <c r="S6" s="33">
        <v>182.99506522249999</v>
      </c>
    </row>
    <row r="7" spans="1:20" s="20" customFormat="1" ht="31.5">
      <c r="A7" s="26" t="s">
        <v>97</v>
      </c>
      <c r="B7" s="27" t="s">
        <v>98</v>
      </c>
      <c r="C7" s="28" t="s">
        <v>99</v>
      </c>
      <c r="D7" s="29">
        <f>E7+F7+G7+H7+I7+J7</f>
        <v>1349.9110000000001</v>
      </c>
      <c r="E7" s="80"/>
      <c r="F7" s="31">
        <v>448.15000000000003</v>
      </c>
      <c r="G7" s="31">
        <v>18.88</v>
      </c>
      <c r="H7" s="31">
        <v>253.62</v>
      </c>
      <c r="I7" s="31">
        <v>197.35364704999995</v>
      </c>
      <c r="J7" s="31">
        <v>431.90735295000002</v>
      </c>
      <c r="K7" s="29">
        <f>L7+M7+N7+O7+P7+Q7</f>
        <v>1433.088</v>
      </c>
      <c r="L7" s="80"/>
      <c r="M7" s="31">
        <v>488.86</v>
      </c>
      <c r="N7" s="31">
        <v>21.95</v>
      </c>
      <c r="O7" s="31">
        <v>268.08</v>
      </c>
      <c r="P7" s="31">
        <v>195.10535296</v>
      </c>
      <c r="Q7" s="31">
        <v>459.09264703999997</v>
      </c>
      <c r="R7" s="34">
        <v>2782.9989999999998</v>
      </c>
      <c r="S7" s="33">
        <v>890.99999998999999</v>
      </c>
    </row>
    <row r="8" spans="1:20" s="20" customFormat="1" ht="15.75">
      <c r="A8" s="35"/>
      <c r="B8" s="36"/>
      <c r="C8" s="37"/>
      <c r="D8" s="38"/>
      <c r="E8" s="82"/>
      <c r="F8" s="39"/>
      <c r="G8" s="39"/>
      <c r="H8" s="39"/>
      <c r="I8" s="39"/>
      <c r="J8" s="40"/>
      <c r="K8" s="38"/>
      <c r="L8" s="82"/>
      <c r="M8" s="39"/>
      <c r="N8" s="39"/>
      <c r="O8" s="39"/>
      <c r="P8" s="39"/>
      <c r="Q8" s="41"/>
      <c r="R8" s="38"/>
      <c r="S8" s="41"/>
    </row>
    <row r="9" spans="1:20" s="20" customFormat="1" ht="15.75">
      <c r="A9" s="42" t="s">
        <v>100</v>
      </c>
      <c r="B9" s="43" t="s">
        <v>101</v>
      </c>
      <c r="C9" s="28" t="s">
        <v>102</v>
      </c>
      <c r="D9" s="44"/>
      <c r="E9" s="45">
        <f>535.23827*1000</f>
        <v>535238.27</v>
      </c>
      <c r="F9" s="45">
        <f>643.66493*1000</f>
        <v>643664.93000000005</v>
      </c>
      <c r="G9" s="45">
        <f>678.82604*1000</f>
        <v>678826.04</v>
      </c>
      <c r="H9" s="45">
        <f>990.85757*1000</f>
        <v>990857.57000000007</v>
      </c>
      <c r="I9" s="45">
        <f>1283.63524*1000</f>
        <v>1283635.24</v>
      </c>
      <c r="J9" s="46"/>
      <c r="K9" s="44"/>
      <c r="L9" s="45">
        <f>575.85002*1000</f>
        <v>575850.02</v>
      </c>
      <c r="M9" s="45">
        <f>643.66493*1000</f>
        <v>643664.93000000005</v>
      </c>
      <c r="N9" s="45">
        <f>678.82604*1000</f>
        <v>678826.04</v>
      </c>
      <c r="O9" s="45">
        <f>990.85757*1000</f>
        <v>990857.57000000007</v>
      </c>
      <c r="P9" s="45">
        <f>1283.63524*1000</f>
        <v>1283635.24</v>
      </c>
      <c r="Q9" s="47"/>
      <c r="R9" s="44"/>
      <c r="S9" s="48"/>
    </row>
    <row r="10" spans="1:20" s="20" customFormat="1" ht="15.75">
      <c r="A10" s="42"/>
      <c r="B10" s="43"/>
      <c r="C10" s="28"/>
      <c r="D10" s="44"/>
      <c r="E10" s="83"/>
      <c r="F10" s="49"/>
      <c r="G10" s="49"/>
      <c r="H10" s="49"/>
      <c r="I10" s="49"/>
      <c r="J10" s="50"/>
      <c r="K10" s="51"/>
      <c r="L10" s="93"/>
      <c r="M10" s="49"/>
      <c r="N10" s="49"/>
      <c r="O10" s="49"/>
      <c r="P10" s="49"/>
      <c r="Q10" s="52"/>
      <c r="R10" s="44"/>
      <c r="S10" s="48"/>
    </row>
    <row r="11" spans="1:20" s="20" customFormat="1" ht="31.5">
      <c r="A11" s="42" t="s">
        <v>103</v>
      </c>
      <c r="B11" s="43" t="s">
        <v>104</v>
      </c>
      <c r="C11" s="28" t="s">
        <v>105</v>
      </c>
      <c r="D11" s="44"/>
      <c r="E11" s="45">
        <f>0.066115*1000</f>
        <v>66.114999999999995</v>
      </c>
      <c r="F11" s="45">
        <f>0.82091*1000</f>
        <v>820.91000000000008</v>
      </c>
      <c r="G11" s="45">
        <f>0.90296*1000</f>
        <v>902.96</v>
      </c>
      <c r="H11" s="45">
        <f>0.9437*1000</f>
        <v>943.69999999999993</v>
      </c>
      <c r="I11" s="45">
        <f>0.95257*1000</f>
        <v>952.57</v>
      </c>
      <c r="J11" s="94">
        <v>1497.32</v>
      </c>
      <c r="K11" s="44"/>
      <c r="L11" s="45">
        <f>0.066115*1000</f>
        <v>66.114999999999995</v>
      </c>
      <c r="M11" s="45">
        <f>0.82091*1000</f>
        <v>820.91000000000008</v>
      </c>
      <c r="N11" s="45">
        <f>0.90296*1000</f>
        <v>902.96</v>
      </c>
      <c r="O11" s="45">
        <f>0.9437*1000</f>
        <v>943.69999999999993</v>
      </c>
      <c r="P11" s="45">
        <f>0.95257*1000</f>
        <v>952.57</v>
      </c>
      <c r="Q11" s="95">
        <v>1620.3997039999999</v>
      </c>
      <c r="R11" s="44"/>
      <c r="S11" s="48"/>
    </row>
    <row r="12" spans="1:20" s="20" customFormat="1" ht="15.75">
      <c r="A12" s="42"/>
      <c r="B12" s="43"/>
      <c r="C12" s="28"/>
      <c r="D12" s="44"/>
      <c r="E12" s="83"/>
      <c r="F12" s="49">
        <v>107</v>
      </c>
      <c r="G12" s="49">
        <v>107</v>
      </c>
      <c r="H12" s="49">
        <v>107</v>
      </c>
      <c r="I12" s="49">
        <v>107</v>
      </c>
      <c r="J12" s="49">
        <v>100</v>
      </c>
      <c r="K12" s="44"/>
      <c r="L12" s="83"/>
      <c r="M12" s="49">
        <v>100</v>
      </c>
      <c r="N12" s="49">
        <v>100</v>
      </c>
      <c r="O12" s="49">
        <v>100</v>
      </c>
      <c r="P12" s="49">
        <v>100</v>
      </c>
      <c r="Q12" s="49" t="s">
        <v>106</v>
      </c>
      <c r="R12" s="44"/>
      <c r="S12" s="48"/>
    </row>
    <row r="13" spans="1:20" s="20" customFormat="1" ht="15.75">
      <c r="A13" s="42" t="s">
        <v>107</v>
      </c>
      <c r="B13" s="43" t="s">
        <v>108</v>
      </c>
      <c r="C13" s="28" t="s">
        <v>105</v>
      </c>
      <c r="D13" s="53">
        <f>D16/D7</f>
        <v>1420.0344629720564</v>
      </c>
      <c r="E13" s="45"/>
      <c r="F13" s="45">
        <f>1.95876*1000</f>
        <v>1958.76</v>
      </c>
      <c r="G13" s="45">
        <f>2.15272*1000</f>
        <v>2152.7199999999998</v>
      </c>
      <c r="H13" s="45">
        <f>2.16813*1000</f>
        <v>2168.13</v>
      </c>
      <c r="I13" s="45">
        <f>2.7425*1000</f>
        <v>2742.5</v>
      </c>
      <c r="J13" s="94">
        <v>1497.32</v>
      </c>
      <c r="K13" s="53">
        <f>K16/K7</f>
        <v>1443.5769295534585</v>
      </c>
      <c r="L13" s="45"/>
      <c r="M13" s="45">
        <f>1.95876*1000</f>
        <v>1958.76</v>
      </c>
      <c r="N13" s="45">
        <f>2.15272*1000</f>
        <v>2152.7199999999998</v>
      </c>
      <c r="O13" s="45">
        <f>2.16813*1000</f>
        <v>2168.13</v>
      </c>
      <c r="P13" s="45">
        <f>2.7425*1000</f>
        <v>2742.5</v>
      </c>
      <c r="Q13" s="95">
        <v>1620.3997039999999</v>
      </c>
      <c r="R13" s="54">
        <f>R16/R7</f>
        <v>1432.1575094942466</v>
      </c>
      <c r="S13" s="48"/>
    </row>
    <row r="14" spans="1:20" s="20" customFormat="1" ht="15.75">
      <c r="A14" s="44"/>
      <c r="B14" s="55" t="s">
        <v>109</v>
      </c>
      <c r="C14" s="48"/>
      <c r="D14" s="44"/>
      <c r="E14" s="83"/>
      <c r="F14" s="49">
        <v>107</v>
      </c>
      <c r="G14" s="49">
        <v>107</v>
      </c>
      <c r="H14" s="49">
        <v>107</v>
      </c>
      <c r="I14" s="49">
        <v>107</v>
      </c>
      <c r="J14" s="49">
        <v>100</v>
      </c>
      <c r="K14" s="56">
        <v>1.0165787994554223</v>
      </c>
      <c r="L14" s="92"/>
      <c r="M14" s="49">
        <v>100</v>
      </c>
      <c r="N14" s="49">
        <v>100</v>
      </c>
      <c r="O14" s="49">
        <v>100</v>
      </c>
      <c r="P14" s="49">
        <v>100</v>
      </c>
      <c r="Q14" s="57">
        <v>108.22</v>
      </c>
      <c r="R14" s="58">
        <v>1.1322298280450995</v>
      </c>
      <c r="S14" s="59"/>
    </row>
    <row r="15" spans="1:20" s="20" customFormat="1" ht="15.75">
      <c r="A15" s="44">
        <v>6</v>
      </c>
      <c r="B15" s="43" t="s">
        <v>110</v>
      </c>
      <c r="C15" s="28" t="s">
        <v>111</v>
      </c>
      <c r="D15" s="60">
        <f>E15+F15+G15+H15+I15+J15</f>
        <v>1916920.1419450718</v>
      </c>
      <c r="E15" s="89"/>
      <c r="F15" s="61">
        <v>358743.67166499997</v>
      </c>
      <c r="G15" s="61">
        <v>19622.420128000002</v>
      </c>
      <c r="H15" s="61">
        <v>424281.45596400014</v>
      </c>
      <c r="I15" s="61">
        <v>467569.07646897755</v>
      </c>
      <c r="J15" s="62">
        <v>646703.51771909394</v>
      </c>
      <c r="K15" s="60">
        <f>L15+M15+N15+O15+P15+Q15</f>
        <v>2068772.7748199068</v>
      </c>
      <c r="L15" s="89"/>
      <c r="M15" s="61">
        <v>391331.99002599996</v>
      </c>
      <c r="N15" s="61">
        <v>22813.142045000001</v>
      </c>
      <c r="O15" s="61">
        <v>448471.62177600013</v>
      </c>
      <c r="P15" s="61">
        <v>462242.43160071422</v>
      </c>
      <c r="Q15" s="63">
        <v>743913.58937219239</v>
      </c>
      <c r="R15" s="60">
        <f>D15+K15</f>
        <v>3985692.9167649783</v>
      </c>
      <c r="S15" s="63">
        <v>1390617.1070912862</v>
      </c>
    </row>
    <row r="16" spans="1:20" s="20" customFormat="1" ht="16.5" thickBot="1">
      <c r="A16" s="64">
        <v>7</v>
      </c>
      <c r="B16" s="65" t="s">
        <v>112</v>
      </c>
      <c r="C16" s="66" t="s">
        <v>111</v>
      </c>
      <c r="D16" s="60">
        <f>E16+F16+G16+H16+I16+J16</f>
        <v>1916920.1419450718</v>
      </c>
      <c r="E16" s="90"/>
      <c r="F16" s="68">
        <v>358743.67166499997</v>
      </c>
      <c r="G16" s="68">
        <v>19622.420128000002</v>
      </c>
      <c r="H16" s="68">
        <v>424281.45596400014</v>
      </c>
      <c r="I16" s="68">
        <v>467569.07646897755</v>
      </c>
      <c r="J16" s="69">
        <v>646703.51771909394</v>
      </c>
      <c r="K16" s="60">
        <f>L16+M16+N16+O16+P16+Q16</f>
        <v>2068772.7748199068</v>
      </c>
      <c r="L16" s="90"/>
      <c r="M16" s="68">
        <v>391331.99002599996</v>
      </c>
      <c r="N16" s="68">
        <v>22813.142045000001</v>
      </c>
      <c r="O16" s="68">
        <v>448471.62177600007</v>
      </c>
      <c r="P16" s="68">
        <v>462242.43160071422</v>
      </c>
      <c r="Q16" s="70">
        <v>743913.58937219239</v>
      </c>
      <c r="R16" s="67">
        <f>D16+K16</f>
        <v>3985692.9167649783</v>
      </c>
      <c r="S16" s="70">
        <v>1390617.1070912862</v>
      </c>
      <c r="T16" s="71"/>
    </row>
    <row r="17" spans="1:258" s="20" customFormat="1" ht="20.100000000000001" customHeight="1">
      <c r="A17" s="72"/>
      <c r="B17" s="73" t="s">
        <v>113</v>
      </c>
      <c r="C17" s="74"/>
      <c r="D17" s="75">
        <v>0</v>
      </c>
      <c r="E17" s="75"/>
      <c r="F17" s="76">
        <v>0</v>
      </c>
      <c r="G17" s="76">
        <v>0</v>
      </c>
      <c r="H17" s="76">
        <v>0</v>
      </c>
      <c r="I17" s="76">
        <v>0</v>
      </c>
      <c r="J17" s="76">
        <v>0</v>
      </c>
      <c r="K17" s="75">
        <v>0</v>
      </c>
      <c r="L17" s="75"/>
      <c r="M17" s="76">
        <v>0</v>
      </c>
      <c r="N17" s="76">
        <v>0</v>
      </c>
      <c r="O17" s="76">
        <v>0</v>
      </c>
      <c r="P17" s="76">
        <v>0</v>
      </c>
      <c r="Q17" s="76">
        <v>0</v>
      </c>
      <c r="R17" s="75">
        <v>0</v>
      </c>
      <c r="S17" s="74"/>
    </row>
    <row r="18" spans="1:258" s="20" customFormat="1" ht="20.100000000000001" customHeight="1">
      <c r="A18" s="72"/>
      <c r="B18" s="73"/>
      <c r="C18" s="74"/>
      <c r="D18" s="75"/>
      <c r="E18" s="75"/>
      <c r="F18" s="76"/>
      <c r="G18" s="76"/>
      <c r="H18" s="76"/>
      <c r="I18" s="76"/>
      <c r="J18" s="76"/>
      <c r="K18" s="75"/>
      <c r="L18" s="75"/>
      <c r="M18" s="76"/>
      <c r="N18" s="76"/>
      <c r="O18" s="76"/>
      <c r="P18" s="76"/>
      <c r="Q18" s="76"/>
      <c r="R18" s="75"/>
      <c r="S18" s="74"/>
    </row>
    <row r="19" spans="1:258" s="20" customFormat="1" ht="20.100000000000001" customHeight="1">
      <c r="A19" s="72"/>
      <c r="B19" s="73"/>
      <c r="C19" s="74"/>
      <c r="D19">
        <f>(E6*E9*6/1000+F6*F9*6/1000+G6*G9*6/1000+H6*H9*6/1000+I6*I9*6/1000)/D6/6*1000</f>
        <v>530122.5946925095</v>
      </c>
      <c r="E19"/>
      <c r="F19"/>
      <c r="G19"/>
      <c r="H19"/>
      <c r="I19"/>
      <c r="J19"/>
      <c r="K19">
        <f>(M6*M9*6/1000+N6*N9*6/1000+O6*O9*6/1000+P6*P9*6/1000)/K6/6*1000</f>
        <v>527679.92010791216</v>
      </c>
      <c r="L19"/>
      <c r="M19" s="76"/>
      <c r="N19" s="76"/>
      <c r="O19" s="76"/>
      <c r="P19" s="76"/>
      <c r="Q19" s="76"/>
      <c r="R19" s="75"/>
      <c r="S19" s="74"/>
    </row>
    <row r="20" spans="1:258" s="20" customFormat="1" ht="15.75">
      <c r="A20" s="77"/>
      <c r="B20" s="77"/>
      <c r="C20" s="77"/>
      <c r="D20">
        <f>(E7*E11+F7*F11+G7*G11+H7*H11+I7*I11)/D7</f>
        <v>601.72341648480426</v>
      </c>
      <c r="E20"/>
      <c r="F20"/>
      <c r="G20"/>
      <c r="H20"/>
      <c r="I20"/>
      <c r="J20"/>
      <c r="K20">
        <f>(M7*M11+N7*N11+O7*O11+P7*P11)/K7</f>
        <v>600.08083011588076</v>
      </c>
      <c r="L20"/>
      <c r="M20" s="77"/>
      <c r="N20" s="77"/>
      <c r="O20" s="77"/>
      <c r="P20" s="77"/>
      <c r="Q20" s="77"/>
      <c r="R20" s="77"/>
      <c r="S20" s="77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  <c r="CU20" s="78"/>
      <c r="CV20" s="78"/>
      <c r="CW20" s="78"/>
      <c r="CX20" s="78"/>
      <c r="CY20" s="78"/>
      <c r="CZ20" s="78"/>
      <c r="DA20" s="78"/>
      <c r="DB20" s="78"/>
      <c r="DC20" s="78"/>
      <c r="DD20" s="78"/>
      <c r="DE20" s="78"/>
      <c r="DF20" s="78"/>
      <c r="DG20" s="78"/>
      <c r="DH20" s="78"/>
      <c r="DI20" s="78"/>
      <c r="DJ20" s="78"/>
      <c r="DK20" s="78"/>
      <c r="DL20" s="78"/>
      <c r="DM20" s="78"/>
      <c r="DN20" s="78"/>
      <c r="DO20" s="78"/>
      <c r="DP20" s="78"/>
      <c r="DQ20" s="78"/>
      <c r="DR20" s="78"/>
      <c r="DS20" s="78"/>
      <c r="DT20" s="78"/>
      <c r="DU20" s="78"/>
      <c r="DV20" s="78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78"/>
      <c r="EW20" s="78"/>
      <c r="EX20" s="78"/>
      <c r="EY20" s="78"/>
      <c r="EZ20" s="78"/>
      <c r="FA20" s="78"/>
      <c r="FB20" s="78"/>
      <c r="FC20" s="78"/>
      <c r="FD20" s="78"/>
      <c r="FE20" s="78"/>
      <c r="FF20" s="78"/>
      <c r="FG20" s="78"/>
      <c r="FH20" s="78"/>
      <c r="FI20" s="78"/>
      <c r="FJ20" s="78"/>
      <c r="FK20" s="78"/>
      <c r="FL20" s="78"/>
      <c r="FM20" s="78"/>
      <c r="FN20" s="78"/>
      <c r="FO20" s="78"/>
      <c r="FP20" s="78"/>
      <c r="FQ20" s="78"/>
      <c r="FR20" s="78"/>
      <c r="FS20" s="78"/>
      <c r="FT20" s="78"/>
      <c r="FU20" s="78"/>
      <c r="FV20" s="78"/>
      <c r="FW20" s="78"/>
      <c r="FX20" s="78"/>
      <c r="FY20" s="78"/>
      <c r="FZ20" s="78"/>
      <c r="GA20" s="78"/>
      <c r="GB20" s="78"/>
      <c r="GC20" s="78"/>
      <c r="GD20" s="78"/>
      <c r="GE20" s="78"/>
      <c r="GF20" s="78"/>
      <c r="GG20" s="78"/>
      <c r="GH20" s="78"/>
      <c r="GI20" s="78"/>
      <c r="GJ20" s="78"/>
      <c r="GK20" s="78"/>
      <c r="GL20" s="78"/>
      <c r="GM20" s="78"/>
      <c r="GN20" s="78"/>
      <c r="GO20" s="78"/>
      <c r="GP20" s="78"/>
      <c r="GQ20" s="78"/>
      <c r="GR20" s="78"/>
      <c r="GS20" s="78"/>
      <c r="GT20" s="78"/>
      <c r="GU20" s="78"/>
      <c r="GV20" s="78"/>
      <c r="GW20" s="78"/>
      <c r="GX20" s="78"/>
      <c r="GY20" s="78"/>
      <c r="GZ20" s="78"/>
      <c r="HA20" s="78"/>
      <c r="HB20" s="78"/>
      <c r="HC20" s="78"/>
      <c r="HD20" s="78"/>
      <c r="HE20" s="78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78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78"/>
      <c r="IK20" s="78"/>
      <c r="IL20" s="78"/>
      <c r="IM20" s="78"/>
      <c r="IN20" s="78"/>
      <c r="IO20" s="78"/>
      <c r="IP20" s="78"/>
      <c r="IQ20" s="78"/>
      <c r="IR20" s="78"/>
      <c r="IS20" s="78"/>
      <c r="IT20" s="78"/>
      <c r="IU20" s="78"/>
      <c r="IV20" s="78"/>
      <c r="IW20" s="78"/>
      <c r="IX20" s="78"/>
    </row>
    <row r="22" spans="1:258" ht="23.25" thickBot="1">
      <c r="A22" s="213" t="s">
        <v>116</v>
      </c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</row>
    <row r="23" spans="1:258" ht="16.5" thickBot="1">
      <c r="A23" s="214" t="s">
        <v>85</v>
      </c>
      <c r="B23" s="216" t="s">
        <v>86</v>
      </c>
      <c r="C23" s="218"/>
      <c r="D23" s="220" t="s">
        <v>114</v>
      </c>
      <c r="E23" s="220"/>
      <c r="F23" s="220"/>
      <c r="G23" s="220"/>
      <c r="H23" s="220"/>
      <c r="I23" s="220"/>
      <c r="J23" s="221"/>
      <c r="K23" s="222" t="s">
        <v>115</v>
      </c>
      <c r="L23" s="220"/>
      <c r="M23" s="220"/>
      <c r="N23" s="220"/>
      <c r="O23" s="220"/>
      <c r="P23" s="220"/>
      <c r="Q23" s="221"/>
      <c r="R23" s="222">
        <v>2015</v>
      </c>
      <c r="S23" s="221"/>
    </row>
    <row r="24" spans="1:258" ht="16.5" thickBot="1">
      <c r="A24" s="215"/>
      <c r="B24" s="217"/>
      <c r="C24" s="219"/>
      <c r="D24" s="79" t="s">
        <v>89</v>
      </c>
      <c r="E24" s="23" t="s">
        <v>117</v>
      </c>
      <c r="F24" s="23" t="s">
        <v>90</v>
      </c>
      <c r="G24" s="23" t="s">
        <v>91</v>
      </c>
      <c r="H24" s="23" t="s">
        <v>92</v>
      </c>
      <c r="I24" s="23" t="s">
        <v>93</v>
      </c>
      <c r="J24" s="24" t="s">
        <v>94</v>
      </c>
      <c r="K24" s="22" t="s">
        <v>89</v>
      </c>
      <c r="L24" s="23" t="s">
        <v>117</v>
      </c>
      <c r="M24" s="23" t="s">
        <v>90</v>
      </c>
      <c r="N24" s="23" t="s">
        <v>91</v>
      </c>
      <c r="O24" s="23" t="s">
        <v>92</v>
      </c>
      <c r="P24" s="23" t="s">
        <v>93</v>
      </c>
      <c r="Q24" s="25" t="s">
        <v>94</v>
      </c>
      <c r="R24" s="79" t="s">
        <v>89</v>
      </c>
      <c r="S24" s="25" t="s">
        <v>94</v>
      </c>
    </row>
    <row r="25" spans="1:258" ht="31.5">
      <c r="A25" s="26" t="s">
        <v>95</v>
      </c>
      <c r="B25" s="27" t="s">
        <v>96</v>
      </c>
      <c r="C25" s="28" t="s">
        <v>38</v>
      </c>
      <c r="D25" s="80">
        <f>E25+F25+G25+H25+I25+J25</f>
        <v>361.58121838914758</v>
      </c>
      <c r="E25" s="80"/>
      <c r="F25" s="31">
        <v>109.09606452361153</v>
      </c>
      <c r="G25" s="31">
        <v>6.6999927190803596</v>
      </c>
      <c r="H25" s="31">
        <f t="shared" ref="H25:I25" si="0">(H35-H26*H30)/(H28/1000*6)</f>
        <v>31.340951106569246</v>
      </c>
      <c r="I25" s="31">
        <f t="shared" si="0"/>
        <v>35.179410039886413</v>
      </c>
      <c r="J25" s="31">
        <v>179.26480000000001</v>
      </c>
      <c r="K25" s="80">
        <f>L25+M25+N25+O25+P25+Q25</f>
        <v>380.15374077392505</v>
      </c>
      <c r="L25" s="80"/>
      <c r="M25" s="31">
        <v>115.68107591537026</v>
      </c>
      <c r="N25" s="31">
        <v>7.10440261757212</v>
      </c>
      <c r="O25" s="31">
        <f t="shared" ref="O25:P25" si="1">(O35-O26*O30)/(O28/1000*6)</f>
        <v>33.23268314077702</v>
      </c>
      <c r="P25" s="31">
        <f t="shared" si="1"/>
        <v>37.108079100205643</v>
      </c>
      <c r="Q25" s="31">
        <v>187.0275</v>
      </c>
      <c r="R25" s="81">
        <f>(D25+K25)/2</f>
        <v>370.86747958153632</v>
      </c>
      <c r="S25" s="33">
        <v>183.14609999999999</v>
      </c>
    </row>
    <row r="26" spans="1:258" ht="31.5">
      <c r="A26" s="26" t="s">
        <v>97</v>
      </c>
      <c r="B26" s="27" t="s">
        <v>98</v>
      </c>
      <c r="C26" s="28" t="s">
        <v>99</v>
      </c>
      <c r="D26" s="80">
        <f>E26+F26+G26+H26+I26+J26</f>
        <v>1365.9510248613321</v>
      </c>
      <c r="E26" s="80"/>
      <c r="F26" s="31">
        <v>465.95799979743799</v>
      </c>
      <c r="G26" s="31">
        <v>20.921691477219984</v>
      </c>
      <c r="H26" s="31">
        <v>255.521050169163</v>
      </c>
      <c r="I26" s="31">
        <v>191.26118341751101</v>
      </c>
      <c r="J26" s="31">
        <v>432.28910000000002</v>
      </c>
      <c r="K26" s="80">
        <f>L26+M26+N26+O26+P26+Q26</f>
        <v>1448.3996149722391</v>
      </c>
      <c r="L26" s="80"/>
      <c r="M26" s="31">
        <v>494.08310907746301</v>
      </c>
      <c r="N26" s="31">
        <v>22.184519584851092</v>
      </c>
      <c r="O26" s="31">
        <v>270.94423737161202</v>
      </c>
      <c r="P26" s="31">
        <v>201.74684893831301</v>
      </c>
      <c r="Q26" s="31">
        <v>459.4409</v>
      </c>
      <c r="R26" s="81">
        <f>D26+K26</f>
        <v>2814.3506398335712</v>
      </c>
      <c r="S26" s="33">
        <v>891.73</v>
      </c>
    </row>
    <row r="27" spans="1:258" ht="15.75">
      <c r="A27" s="35"/>
      <c r="B27" s="36"/>
      <c r="C27" s="37"/>
      <c r="D27" s="82"/>
      <c r="E27" s="82"/>
      <c r="F27" s="39"/>
      <c r="G27" s="39"/>
      <c r="H27" s="39"/>
      <c r="I27" s="39"/>
      <c r="J27" s="40"/>
      <c r="K27" s="38"/>
      <c r="L27" s="82"/>
      <c r="M27" s="39"/>
      <c r="N27" s="39"/>
      <c r="O27" s="39"/>
      <c r="P27" s="39"/>
      <c r="Q27" s="41"/>
      <c r="R27" s="82"/>
      <c r="S27" s="41"/>
    </row>
    <row r="28" spans="1:258" ht="15.75">
      <c r="A28" s="42" t="s">
        <v>100</v>
      </c>
      <c r="B28" s="43" t="s">
        <v>101</v>
      </c>
      <c r="C28" s="28" t="s">
        <v>102</v>
      </c>
      <c r="D28" s="83"/>
      <c r="E28" s="45">
        <f>L9</f>
        <v>575850.02</v>
      </c>
      <c r="F28" s="45">
        <f>M9</f>
        <v>643664.93000000005</v>
      </c>
      <c r="G28" s="45">
        <f>N9</f>
        <v>678826.04</v>
      </c>
      <c r="H28" s="45">
        <f>O9</f>
        <v>990857.57000000007</v>
      </c>
      <c r="I28" s="45">
        <f>P9</f>
        <v>1283635.24</v>
      </c>
      <c r="J28" s="45"/>
      <c r="K28" s="44"/>
      <c r="L28" s="45">
        <f>E28*1.075</f>
        <v>619038.77150000003</v>
      </c>
      <c r="M28" s="45">
        <f>F28*1.075</f>
        <v>691939.79975000001</v>
      </c>
      <c r="N28" s="45">
        <f>G28*1.075</f>
        <v>729737.99300000002</v>
      </c>
      <c r="O28" s="45">
        <f>H28*1.075</f>
        <v>1065171.88775</v>
      </c>
      <c r="P28" s="45">
        <f>I28*1.075</f>
        <v>1379907.8829999999</v>
      </c>
      <c r="Q28" s="47">
        <v>0</v>
      </c>
      <c r="R28" s="83"/>
      <c r="S28" s="48"/>
    </row>
    <row r="29" spans="1:258" ht="15.75">
      <c r="A29" s="42"/>
      <c r="B29" s="43"/>
      <c r="C29" s="28"/>
      <c r="D29" s="83"/>
      <c r="E29" s="83"/>
      <c r="F29" s="49">
        <v>100</v>
      </c>
      <c r="G29" s="49">
        <v>100</v>
      </c>
      <c r="H29" s="49">
        <v>100</v>
      </c>
      <c r="I29" s="49">
        <v>100</v>
      </c>
      <c r="J29" s="50"/>
      <c r="K29" s="51"/>
      <c r="L29" s="93"/>
      <c r="M29" s="49">
        <f>M28/F28*100</f>
        <v>107.5</v>
      </c>
      <c r="N29" s="49">
        <f>N28/G28*100</f>
        <v>107.5</v>
      </c>
      <c r="O29" s="49">
        <f>O28/H28*100</f>
        <v>107.5</v>
      </c>
      <c r="P29" s="49">
        <f>P28/I28*100</f>
        <v>107.5</v>
      </c>
      <c r="Q29" s="52"/>
      <c r="R29" s="83"/>
      <c r="S29" s="48"/>
    </row>
    <row r="30" spans="1:258" ht="39.75" customHeight="1">
      <c r="A30" s="42" t="s">
        <v>103</v>
      </c>
      <c r="B30" s="43" t="s">
        <v>104</v>
      </c>
      <c r="C30" s="28" t="s">
        <v>105</v>
      </c>
      <c r="D30" s="83"/>
      <c r="E30" s="45">
        <f>L11</f>
        <v>66.114999999999995</v>
      </c>
      <c r="F30" s="45">
        <f>M11</f>
        <v>820.91000000000008</v>
      </c>
      <c r="G30" s="45">
        <f>N11</f>
        <v>902.96</v>
      </c>
      <c r="H30" s="45">
        <f>O11</f>
        <v>943.69999999999993</v>
      </c>
      <c r="I30" s="45">
        <f>P11</f>
        <v>952.57</v>
      </c>
      <c r="J30" s="94">
        <v>1620.3997039999999</v>
      </c>
      <c r="K30" s="44"/>
      <c r="L30" s="45">
        <f t="shared" ref="L30:Q30" si="2">E30*1.075</f>
        <v>71.073624999999993</v>
      </c>
      <c r="M30" s="45">
        <f t="shared" si="2"/>
        <v>882.47825</v>
      </c>
      <c r="N30" s="45">
        <f t="shared" si="2"/>
        <v>970.68200000000002</v>
      </c>
      <c r="O30" s="45">
        <f t="shared" si="2"/>
        <v>1014.4774999999998</v>
      </c>
      <c r="P30" s="45">
        <f t="shared" si="2"/>
        <v>1024.0127500000001</v>
      </c>
      <c r="Q30" s="94">
        <f t="shared" si="2"/>
        <v>1741.9296817999998</v>
      </c>
      <c r="R30" s="83"/>
      <c r="S30" s="48"/>
    </row>
    <row r="31" spans="1:258" ht="15.75">
      <c r="A31" s="42"/>
      <c r="B31" s="43"/>
      <c r="C31" s="28" t="s">
        <v>105</v>
      </c>
      <c r="D31" s="83"/>
      <c r="E31" s="83"/>
      <c r="F31" s="49">
        <v>100</v>
      </c>
      <c r="G31" s="49">
        <v>100</v>
      </c>
      <c r="H31" s="49">
        <v>100</v>
      </c>
      <c r="I31" s="49">
        <v>100</v>
      </c>
      <c r="J31" s="49">
        <v>100</v>
      </c>
      <c r="K31" s="44"/>
      <c r="L31" s="83"/>
      <c r="M31" s="49">
        <f>M30/F30*100</f>
        <v>107.5</v>
      </c>
      <c r="N31" s="49">
        <f>N30/G30*100</f>
        <v>107.5</v>
      </c>
      <c r="O31" s="49">
        <f>O30/H30*100</f>
        <v>107.5</v>
      </c>
      <c r="P31" s="49">
        <f>P30/I30*100</f>
        <v>107.5</v>
      </c>
      <c r="Q31" s="49">
        <f>Q30/J30*100</f>
        <v>107.5</v>
      </c>
      <c r="R31" s="83"/>
      <c r="S31" s="48"/>
    </row>
    <row r="32" spans="1:258" ht="15.75">
      <c r="A32" s="42" t="s">
        <v>107</v>
      </c>
      <c r="B32" s="43" t="s">
        <v>108</v>
      </c>
      <c r="C32" s="84"/>
      <c r="D32" s="85">
        <f>D35/D26</f>
        <v>1446.4801633440507</v>
      </c>
      <c r="E32" s="91"/>
      <c r="F32" s="45">
        <v>800.49909999999988</v>
      </c>
      <c r="G32" s="45">
        <v>1039.3231000000001</v>
      </c>
      <c r="H32" s="45">
        <v>1672.9022000000002</v>
      </c>
      <c r="I32" s="45">
        <v>2369.194</v>
      </c>
      <c r="J32" s="94">
        <v>1620.3997039999999</v>
      </c>
      <c r="K32" s="85">
        <f>K35/K26</f>
        <v>1554.3777527103198</v>
      </c>
      <c r="L32" s="91"/>
      <c r="M32" s="45">
        <f>F32*1.075</f>
        <v>860.53653249999979</v>
      </c>
      <c r="N32" s="45">
        <f>G32*1.075</f>
        <v>1117.2723324999999</v>
      </c>
      <c r="O32" s="45">
        <f>H32*1.075</f>
        <v>1798.3698650000001</v>
      </c>
      <c r="P32" s="45">
        <f>I32*1.075</f>
        <v>2546.88355</v>
      </c>
      <c r="Q32" s="94">
        <f>J32*1.075</f>
        <v>1741.9296817999998</v>
      </c>
      <c r="R32" s="85">
        <f>R35/R26</f>
        <v>1502.0094299118366</v>
      </c>
      <c r="S32" s="48"/>
    </row>
    <row r="33" spans="1:19" ht="15.75">
      <c r="A33" s="44"/>
      <c r="B33" s="55" t="s">
        <v>109</v>
      </c>
      <c r="C33" s="48"/>
      <c r="D33" s="56"/>
      <c r="E33" s="92"/>
      <c r="F33" s="49">
        <v>100</v>
      </c>
      <c r="G33" s="49">
        <v>100</v>
      </c>
      <c r="H33" s="49">
        <v>100</v>
      </c>
      <c r="I33" s="49">
        <v>100</v>
      </c>
      <c r="J33" s="49">
        <v>100</v>
      </c>
      <c r="K33" s="56">
        <f>K32/D32</f>
        <v>1.0745932036266752</v>
      </c>
      <c r="L33" s="92"/>
      <c r="M33" s="49">
        <f>M32/F32*100</f>
        <v>107.5</v>
      </c>
      <c r="N33" s="49">
        <f>N32/G32*100</f>
        <v>107.5</v>
      </c>
      <c r="O33" s="49">
        <f>O32/H32*100</f>
        <v>107.5</v>
      </c>
      <c r="P33" s="49">
        <f>P32/I32*100</f>
        <v>107.5</v>
      </c>
      <c r="Q33" s="49">
        <f>Q32/J32*100</f>
        <v>107.5</v>
      </c>
      <c r="R33" s="86">
        <v>1.1786285008004398</v>
      </c>
      <c r="S33" s="59"/>
    </row>
    <row r="34" spans="1:19" ht="15.75">
      <c r="A34" s="87">
        <v>6</v>
      </c>
      <c r="B34" s="43" t="s">
        <v>110</v>
      </c>
      <c r="C34" s="28" t="s">
        <v>111</v>
      </c>
      <c r="D34" s="60">
        <f>SUM(E34:J34)</f>
        <v>2431095.3785547102</v>
      </c>
      <c r="E34" s="89"/>
      <c r="F34" s="61">
        <f>F25*F28*6/1000+F26*F30</f>
        <v>803837.4460229103</v>
      </c>
      <c r="G34" s="61">
        <f>G25*G28*6/1000+G26*G30</f>
        <v>46180.227689403473</v>
      </c>
      <c r="H34" s="61">
        <f>H25*H28*6/1000+H26*H30</f>
        <v>427461.72697430319</v>
      </c>
      <c r="I34" s="61">
        <f>I25*I28*6/1000+I26*I30</f>
        <v>453134.84818566655</v>
      </c>
      <c r="J34" s="62">
        <f>J25*J28*6/1000+J26*J30</f>
        <v>700481.12968242646</v>
      </c>
      <c r="K34" s="60">
        <f>SUM(L34:Q34)</f>
        <v>2770321.2925137859</v>
      </c>
      <c r="L34" s="89"/>
      <c r="M34" s="61">
        <f>M25*M28*6/1000+M26*M30</f>
        <v>916283.64047571365</v>
      </c>
      <c r="N34" s="61">
        <f>N25*N28*6/1000+N26*N30</f>
        <v>52640.228885328572</v>
      </c>
      <c r="O34" s="61">
        <f>O25*O28*6/1000+O26*O30</f>
        <v>487257.95158451382</v>
      </c>
      <c r="P34" s="61">
        <f>P25*P28*6/1000+P26*P30</f>
        <v>513825.73082532431</v>
      </c>
      <c r="Q34" s="63">
        <f>Q25*Q28*6/1000+Q26*Q30</f>
        <v>800313.74074290553</v>
      </c>
      <c r="R34" s="60">
        <f>D34+K34</f>
        <v>5201416.6710684961</v>
      </c>
      <c r="S34" s="63">
        <f>J34+Q34</f>
        <v>1500794.8704253319</v>
      </c>
    </row>
    <row r="35" spans="1:19" ht="16.5" thickBot="1">
      <c r="A35" s="88">
        <v>7</v>
      </c>
      <c r="B35" s="65" t="s">
        <v>112</v>
      </c>
      <c r="C35" s="66" t="s">
        <v>111</v>
      </c>
      <c r="D35" s="67">
        <f>SUM(E35:J35)</f>
        <v>1975821.0615613931</v>
      </c>
      <c r="E35" s="90"/>
      <c r="F35" s="68">
        <f>F26*F32</f>
        <v>372998.95947564923</v>
      </c>
      <c r="G35" s="68">
        <f>G26*G32</f>
        <v>21744.397243347856</v>
      </c>
      <c r="H35" s="68">
        <f>H26*H32</f>
        <v>427461.72697430319</v>
      </c>
      <c r="I35" s="68">
        <f>I26*I32</f>
        <v>453134.84818566655</v>
      </c>
      <c r="J35" s="69">
        <f>J26*J32</f>
        <v>700481.12968242646</v>
      </c>
      <c r="K35" s="67">
        <f>SUM(L35:Q35)</f>
        <v>2251360.1385470415</v>
      </c>
      <c r="L35" s="90"/>
      <c r="M35" s="68">
        <f>M26*M32</f>
        <v>425176.56545233919</v>
      </c>
      <c r="N35" s="68">
        <f>N26*N32</f>
        <v>24786.149941958509</v>
      </c>
      <c r="O35" s="68">
        <f>O26*O32</f>
        <v>487257.95158451388</v>
      </c>
      <c r="P35" s="68">
        <f>P26*P32</f>
        <v>513825.73082532437</v>
      </c>
      <c r="Q35" s="70">
        <f>Q26*Q32</f>
        <v>800313.74074290553</v>
      </c>
      <c r="R35" s="67">
        <f>D35+K35</f>
        <v>4227181.200108435</v>
      </c>
      <c r="S35" s="70">
        <f>J35+Q35</f>
        <v>1500794.8704253319</v>
      </c>
    </row>
    <row r="36" spans="1:19" ht="15.75">
      <c r="A36" s="72"/>
      <c r="B36" s="73" t="s">
        <v>113</v>
      </c>
      <c r="C36" s="74"/>
      <c r="D36" s="75">
        <v>0</v>
      </c>
      <c r="E36" s="75"/>
      <c r="F36" s="76">
        <v>0</v>
      </c>
      <c r="G36" s="76">
        <v>0</v>
      </c>
      <c r="H36" s="76">
        <v>0</v>
      </c>
      <c r="I36" s="76">
        <v>0</v>
      </c>
      <c r="J36" s="76">
        <v>0</v>
      </c>
      <c r="K36" s="75">
        <v>0</v>
      </c>
      <c r="L36" s="75"/>
      <c r="M36" s="76">
        <v>0</v>
      </c>
      <c r="N36" s="76">
        <v>0</v>
      </c>
      <c r="O36" s="76">
        <v>0</v>
      </c>
      <c r="P36" s="76">
        <v>0</v>
      </c>
      <c r="Q36" s="76">
        <v>0</v>
      </c>
      <c r="R36" s="75">
        <v>0</v>
      </c>
      <c r="S36" s="74"/>
    </row>
    <row r="38" spans="1:19" ht="23.25" hidden="1" thickBot="1">
      <c r="A38" s="213" t="s">
        <v>116</v>
      </c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</row>
    <row r="39" spans="1:19" ht="16.5" hidden="1" thickBot="1">
      <c r="A39" s="214" t="s">
        <v>85</v>
      </c>
      <c r="B39" s="216" t="s">
        <v>86</v>
      </c>
      <c r="C39" s="218"/>
      <c r="D39" s="220" t="s">
        <v>114</v>
      </c>
      <c r="E39" s="220"/>
      <c r="F39" s="220"/>
      <c r="G39" s="220"/>
      <c r="H39" s="220"/>
      <c r="I39" s="220"/>
      <c r="J39" s="221"/>
      <c r="K39" s="222" t="s">
        <v>115</v>
      </c>
      <c r="L39" s="220"/>
      <c r="M39" s="220"/>
      <c r="N39" s="220"/>
      <c r="O39" s="220"/>
      <c r="P39" s="220"/>
      <c r="Q39" s="221"/>
      <c r="R39" s="222">
        <v>2015</v>
      </c>
      <c r="S39" s="221"/>
    </row>
    <row r="40" spans="1:19" ht="16.5" hidden="1" thickBot="1">
      <c r="A40" s="215"/>
      <c r="B40" s="217"/>
      <c r="C40" s="219"/>
      <c r="D40" s="79" t="s">
        <v>89</v>
      </c>
      <c r="E40" s="79"/>
      <c r="F40" s="23" t="s">
        <v>90</v>
      </c>
      <c r="G40" s="23" t="s">
        <v>91</v>
      </c>
      <c r="H40" s="23" t="s">
        <v>92</v>
      </c>
      <c r="I40" s="23" t="s">
        <v>93</v>
      </c>
      <c r="J40" s="24" t="s">
        <v>94</v>
      </c>
      <c r="K40" s="22" t="s">
        <v>89</v>
      </c>
      <c r="L40" s="79"/>
      <c r="M40" s="23" t="s">
        <v>90</v>
      </c>
      <c r="N40" s="23" t="s">
        <v>91</v>
      </c>
      <c r="O40" s="23" t="s">
        <v>92</v>
      </c>
      <c r="P40" s="23" t="s">
        <v>93</v>
      </c>
      <c r="Q40" s="25" t="s">
        <v>94</v>
      </c>
      <c r="R40" s="79" t="s">
        <v>89</v>
      </c>
      <c r="S40" s="25" t="s">
        <v>94</v>
      </c>
    </row>
    <row r="41" spans="1:19" ht="31.5" hidden="1">
      <c r="A41" s="26" t="s">
        <v>95</v>
      </c>
      <c r="B41" s="27" t="s">
        <v>96</v>
      </c>
      <c r="C41" s="28" t="s">
        <v>38</v>
      </c>
      <c r="D41" s="80">
        <f>F41+G41+H41+I41+J41</f>
        <v>436.48236710388278</v>
      </c>
      <c r="E41" s="80"/>
      <c r="F41" s="31">
        <v>109.09606452361153</v>
      </c>
      <c r="G41" s="31">
        <v>6.6999927190803596</v>
      </c>
      <c r="H41" s="31">
        <f t="shared" ref="H41:I41" si="3">(H51-H42*H46)/(H44/1000*6)</f>
        <v>86.885800358975004</v>
      </c>
      <c r="I41" s="31">
        <f t="shared" si="3"/>
        <v>54.535709502215873</v>
      </c>
      <c r="J41" s="31">
        <v>179.26480000000001</v>
      </c>
      <c r="K41" s="80">
        <f>M41+N41+O41+P41+Q41</f>
        <v>459.46874876740208</v>
      </c>
      <c r="L41" s="80"/>
      <c r="M41" s="31">
        <v>115.68107591537026</v>
      </c>
      <c r="N41" s="31">
        <v>7.10440261757212</v>
      </c>
      <c r="O41" s="31">
        <f t="shared" ref="O41:P41" si="4">(O51-O42*O46)/(O44/1000*6)</f>
        <v>92.130205715339685</v>
      </c>
      <c r="P41" s="31">
        <f t="shared" si="4"/>
        <v>57.525564519119968</v>
      </c>
      <c r="Q41" s="31">
        <v>187.0275</v>
      </c>
      <c r="R41" s="81">
        <f>(D41+K41)/2</f>
        <v>447.97555793564243</v>
      </c>
      <c r="S41" s="33">
        <v>183.14609999999999</v>
      </c>
    </row>
    <row r="42" spans="1:19" ht="31.5" hidden="1">
      <c r="A42" s="26" t="s">
        <v>97</v>
      </c>
      <c r="B42" s="27" t="s">
        <v>98</v>
      </c>
      <c r="C42" s="28" t="s">
        <v>99</v>
      </c>
      <c r="D42" s="80">
        <f>F42+G42+H42+I42+J42</f>
        <v>1365.9510248613321</v>
      </c>
      <c r="E42" s="80"/>
      <c r="F42" s="31">
        <v>465.95799979743799</v>
      </c>
      <c r="G42" s="31">
        <v>20.921691477219984</v>
      </c>
      <c r="H42" s="31">
        <v>255.521050169163</v>
      </c>
      <c r="I42" s="31">
        <v>191.26118341751101</v>
      </c>
      <c r="J42" s="31">
        <v>432.28910000000002</v>
      </c>
      <c r="K42" s="80">
        <f>M42+N42+O42+P42+Q42</f>
        <v>1448.3996149722391</v>
      </c>
      <c r="L42" s="80"/>
      <c r="M42" s="31">
        <v>494.08310907746301</v>
      </c>
      <c r="N42" s="31">
        <v>22.184519584851092</v>
      </c>
      <c r="O42" s="31">
        <v>270.94423737161202</v>
      </c>
      <c r="P42" s="31">
        <v>201.74684893831301</v>
      </c>
      <c r="Q42" s="31">
        <v>459.4409</v>
      </c>
      <c r="R42" s="81">
        <f>D42+K42</f>
        <v>2814.3506398335712</v>
      </c>
      <c r="S42" s="33">
        <v>891.73</v>
      </c>
    </row>
    <row r="43" spans="1:19" ht="15.75" hidden="1">
      <c r="A43" s="35"/>
      <c r="B43" s="36"/>
      <c r="C43" s="37"/>
      <c r="D43" s="82"/>
      <c r="E43" s="82"/>
      <c r="F43" s="39"/>
      <c r="G43" s="39"/>
      <c r="H43" s="39"/>
      <c r="I43" s="39"/>
      <c r="J43" s="40"/>
      <c r="K43" s="38"/>
      <c r="L43" s="82"/>
      <c r="M43" s="39"/>
      <c r="N43" s="39"/>
      <c r="O43" s="39"/>
      <c r="P43" s="39"/>
      <c r="Q43" s="41"/>
      <c r="R43" s="82"/>
      <c r="S43" s="41"/>
    </row>
    <row r="44" spans="1:19" ht="15.75" hidden="1">
      <c r="A44" s="42" t="s">
        <v>100</v>
      </c>
      <c r="B44" s="43" t="s">
        <v>101</v>
      </c>
      <c r="C44" s="28" t="s">
        <v>102</v>
      </c>
      <c r="D44" s="83"/>
      <c r="E44" s="83"/>
      <c r="F44" s="45">
        <v>221952.35769999999</v>
      </c>
      <c r="G44" s="45">
        <v>295147.46250000002</v>
      </c>
      <c r="H44" s="45">
        <v>635233.56610000005</v>
      </c>
      <c r="I44" s="45">
        <v>949164.39710000006</v>
      </c>
      <c r="J44" s="45"/>
      <c r="K44" s="44"/>
      <c r="L44" s="83"/>
      <c r="M44" s="45">
        <f>F44*1.075</f>
        <v>238598.78452749999</v>
      </c>
      <c r="N44" s="45">
        <f>G44*1.075</f>
        <v>317283.52218750003</v>
      </c>
      <c r="O44" s="45">
        <f>H44*1.075</f>
        <v>682876.08355750004</v>
      </c>
      <c r="P44" s="45">
        <f>I44*1.075</f>
        <v>1020351.7268825</v>
      </c>
      <c r="Q44" s="47">
        <v>0</v>
      </c>
      <c r="R44" s="83"/>
      <c r="S44" s="48"/>
    </row>
    <row r="45" spans="1:19" ht="15.75" hidden="1">
      <c r="A45" s="42"/>
      <c r="B45" s="43"/>
      <c r="C45" s="28"/>
      <c r="D45" s="83"/>
      <c r="E45" s="83"/>
      <c r="F45" s="49">
        <v>100</v>
      </c>
      <c r="G45" s="49">
        <v>100</v>
      </c>
      <c r="H45" s="49">
        <v>100</v>
      </c>
      <c r="I45" s="49">
        <v>100</v>
      </c>
      <c r="J45" s="50"/>
      <c r="K45" s="51"/>
      <c r="L45" s="93"/>
      <c r="M45" s="49">
        <f>M44/F44*100</f>
        <v>107.5</v>
      </c>
      <c r="N45" s="49">
        <f>N44/G44*100</f>
        <v>107.5</v>
      </c>
      <c r="O45" s="49">
        <f>O44/H44*100</f>
        <v>107.5</v>
      </c>
      <c r="P45" s="49">
        <f>P44/I44*100</f>
        <v>107.5</v>
      </c>
      <c r="Q45" s="52"/>
      <c r="R45" s="83"/>
      <c r="S45" s="48"/>
    </row>
    <row r="46" spans="1:19" ht="31.5" hidden="1">
      <c r="A46" s="42" t="s">
        <v>103</v>
      </c>
      <c r="B46" s="43" t="s">
        <v>104</v>
      </c>
      <c r="C46" s="28" t="s">
        <v>105</v>
      </c>
      <c r="D46" s="83"/>
      <c r="E46" s="83"/>
      <c r="F46" s="45">
        <v>488.70110000000005</v>
      </c>
      <c r="G46" s="45">
        <v>472.2124</v>
      </c>
      <c r="H46" s="45">
        <v>376.8968000000001</v>
      </c>
      <c r="I46" s="45">
        <v>745.34060000000011</v>
      </c>
      <c r="J46" s="45">
        <v>1620.3997039999999</v>
      </c>
      <c r="K46" s="44"/>
      <c r="L46" s="83"/>
      <c r="M46" s="45">
        <f>F46*1.075</f>
        <v>525.35368249999999</v>
      </c>
      <c r="N46" s="45">
        <f>G46*1.075</f>
        <v>507.62833000000001</v>
      </c>
      <c r="O46" s="45">
        <f>H46*1.075</f>
        <v>405.16406000000006</v>
      </c>
      <c r="P46" s="45">
        <f>I46*1.075</f>
        <v>801.24114500000007</v>
      </c>
      <c r="Q46" s="45">
        <f>J46*1.075</f>
        <v>1741.9296817999998</v>
      </c>
      <c r="R46" s="83"/>
      <c r="S46" s="48"/>
    </row>
    <row r="47" spans="1:19" ht="15.75" hidden="1">
      <c r="A47" s="42"/>
      <c r="B47" s="43"/>
      <c r="C47" s="28" t="s">
        <v>105</v>
      </c>
      <c r="D47" s="83"/>
      <c r="E47" s="83"/>
      <c r="F47" s="49">
        <v>100</v>
      </c>
      <c r="G47" s="49">
        <v>100</v>
      </c>
      <c r="H47" s="49">
        <v>100</v>
      </c>
      <c r="I47" s="49">
        <v>100</v>
      </c>
      <c r="J47" s="49">
        <v>100</v>
      </c>
      <c r="K47" s="44"/>
      <c r="L47" s="83"/>
      <c r="M47" s="49">
        <f>M46/F46*100</f>
        <v>107.5</v>
      </c>
      <c r="N47" s="49">
        <f>N46/G46*100</f>
        <v>107.5</v>
      </c>
      <c r="O47" s="49">
        <f>O46/H46*100</f>
        <v>107.5</v>
      </c>
      <c r="P47" s="49">
        <f>P46/I46*100</f>
        <v>107.5</v>
      </c>
      <c r="Q47" s="49">
        <f>Q46/J46*100</f>
        <v>107.5</v>
      </c>
      <c r="R47" s="83"/>
      <c r="S47" s="48"/>
    </row>
    <row r="48" spans="1:19" ht="15.75" hidden="1">
      <c r="A48" s="42" t="s">
        <v>107</v>
      </c>
      <c r="B48" s="43" t="s">
        <v>108</v>
      </c>
      <c r="C48" s="84"/>
      <c r="D48" s="85">
        <f>D51/D42</f>
        <v>1446.4801633440507</v>
      </c>
      <c r="E48" s="91"/>
      <c r="F48" s="45">
        <v>800.49909999999988</v>
      </c>
      <c r="G48" s="45">
        <v>1039.3231000000001</v>
      </c>
      <c r="H48" s="45">
        <v>1672.9022000000002</v>
      </c>
      <c r="I48" s="45">
        <v>2369.194</v>
      </c>
      <c r="J48" s="45">
        <v>1620.3997039999999</v>
      </c>
      <c r="K48" s="85">
        <f>K51/K42</f>
        <v>1554.3777527103198</v>
      </c>
      <c r="L48" s="91"/>
      <c r="M48" s="45">
        <f>F48*1.075</f>
        <v>860.53653249999979</v>
      </c>
      <c r="N48" s="45">
        <f>G48*1.075</f>
        <v>1117.2723324999999</v>
      </c>
      <c r="O48" s="45">
        <f>H48*1.075</f>
        <v>1798.3698650000001</v>
      </c>
      <c r="P48" s="45">
        <f>I48*1.075</f>
        <v>2546.88355</v>
      </c>
      <c r="Q48" s="45">
        <f>J48*1.075</f>
        <v>1741.9296817999998</v>
      </c>
      <c r="R48" s="85">
        <f>R51/R42</f>
        <v>1502.0094299118366</v>
      </c>
      <c r="S48" s="48"/>
    </row>
    <row r="49" spans="1:19" ht="15.75" hidden="1">
      <c r="A49" s="44"/>
      <c r="B49" s="55" t="s">
        <v>109</v>
      </c>
      <c r="C49" s="48"/>
      <c r="D49" s="56"/>
      <c r="E49" s="92"/>
      <c r="F49" s="49">
        <v>100</v>
      </c>
      <c r="G49" s="49">
        <v>100</v>
      </c>
      <c r="H49" s="49">
        <v>100</v>
      </c>
      <c r="I49" s="49">
        <v>100</v>
      </c>
      <c r="J49" s="49">
        <v>100</v>
      </c>
      <c r="K49" s="56">
        <f>K48/D48</f>
        <v>1.0745932036266752</v>
      </c>
      <c r="L49" s="92"/>
      <c r="M49" s="49">
        <f>M48/F48*100</f>
        <v>107.5</v>
      </c>
      <c r="N49" s="49">
        <f>N48/G48*100</f>
        <v>107.5</v>
      </c>
      <c r="O49" s="49">
        <f>O48/H48*100</f>
        <v>107.5</v>
      </c>
      <c r="P49" s="49">
        <f>P48/I48*100</f>
        <v>107.5</v>
      </c>
      <c r="Q49" s="49">
        <f>Q48/J48*100</f>
        <v>107.5</v>
      </c>
      <c r="R49" s="86">
        <v>1.1786285008004398</v>
      </c>
      <c r="S49" s="59"/>
    </row>
    <row r="50" spans="1:19" ht="15.75" hidden="1">
      <c r="A50" s="87">
        <v>6</v>
      </c>
      <c r="B50" s="43" t="s">
        <v>110</v>
      </c>
      <c r="C50" s="28" t="s">
        <v>111</v>
      </c>
      <c r="D50" s="60">
        <f>SUM(F50:J50)</f>
        <v>1975821.0615613931</v>
      </c>
      <c r="E50" s="89"/>
      <c r="F50" s="61">
        <f>F41*F44*6/1000+F42*F46</f>
        <v>372998.95947564917</v>
      </c>
      <c r="G50" s="61">
        <f>G41*G44*6/1000+G42*G46</f>
        <v>21744.397243347856</v>
      </c>
      <c r="H50" s="61">
        <f>H41*H44*6/1000+H42*H46</f>
        <v>427461.72697430314</v>
      </c>
      <c r="I50" s="61">
        <f>I41*I44*6/1000+I42*I46</f>
        <v>453134.8481856666</v>
      </c>
      <c r="J50" s="62">
        <f>J41*J44*6/1000+J42*J46</f>
        <v>700481.12968242646</v>
      </c>
      <c r="K50" s="60">
        <f>SUM(M50:Q50)</f>
        <v>2251360.1385470415</v>
      </c>
      <c r="L50" s="89"/>
      <c r="M50" s="61">
        <f>M41*M44*6/1000+M42*M46</f>
        <v>425176.56545233913</v>
      </c>
      <c r="N50" s="61">
        <f>N41*N44*6/1000+N42*N46</f>
        <v>24786.149941958516</v>
      </c>
      <c r="O50" s="61">
        <f>O41*O44*6/1000+O42*O46</f>
        <v>487257.95158451394</v>
      </c>
      <c r="P50" s="61">
        <f>P41*P44*6/1000+P42*P46</f>
        <v>513825.73082532431</v>
      </c>
      <c r="Q50" s="63">
        <f>Q41*Q44*6/1000+Q42*Q46</f>
        <v>800313.74074290553</v>
      </c>
      <c r="R50" s="60">
        <f>D50+K50</f>
        <v>4227181.200108435</v>
      </c>
      <c r="S50" s="63">
        <f>J50+Q50</f>
        <v>1500794.8704253319</v>
      </c>
    </row>
    <row r="51" spans="1:19" ht="16.5" hidden="1" thickBot="1">
      <c r="A51" s="88">
        <v>7</v>
      </c>
      <c r="B51" s="65" t="s">
        <v>112</v>
      </c>
      <c r="C51" s="66" t="s">
        <v>111</v>
      </c>
      <c r="D51" s="67">
        <f>SUM(F51:J51)</f>
        <v>1975821.0615613931</v>
      </c>
      <c r="E51" s="90"/>
      <c r="F51" s="68">
        <f>F42*F48</f>
        <v>372998.95947564923</v>
      </c>
      <c r="G51" s="68">
        <f>G42*G48</f>
        <v>21744.397243347856</v>
      </c>
      <c r="H51" s="68">
        <f>H42*H48</f>
        <v>427461.72697430319</v>
      </c>
      <c r="I51" s="68">
        <f>I42*I48</f>
        <v>453134.84818566655</v>
      </c>
      <c r="J51" s="69">
        <f>J42*J48</f>
        <v>700481.12968242646</v>
      </c>
      <c r="K51" s="67">
        <f>SUM(M51:Q51)</f>
        <v>2251360.1385470415</v>
      </c>
      <c r="L51" s="90"/>
      <c r="M51" s="68">
        <f>M42*M48</f>
        <v>425176.56545233919</v>
      </c>
      <c r="N51" s="68">
        <f>N42*N48</f>
        <v>24786.149941958509</v>
      </c>
      <c r="O51" s="68">
        <f>O42*O48</f>
        <v>487257.95158451388</v>
      </c>
      <c r="P51" s="68">
        <f>P42*P48</f>
        <v>513825.73082532437</v>
      </c>
      <c r="Q51" s="70">
        <f>Q42*Q48</f>
        <v>800313.74074290553</v>
      </c>
      <c r="R51" s="67">
        <f>D51+K51</f>
        <v>4227181.200108435</v>
      </c>
      <c r="S51" s="70">
        <f>J51+Q51</f>
        <v>1500794.8704253319</v>
      </c>
    </row>
    <row r="52" spans="1:19" ht="15.75" hidden="1">
      <c r="A52" s="72"/>
      <c r="B52" s="73" t="s">
        <v>113</v>
      </c>
      <c r="C52" s="74"/>
      <c r="D52" s="75">
        <v>0</v>
      </c>
      <c r="E52" s="75"/>
      <c r="F52" s="76">
        <v>0</v>
      </c>
      <c r="G52" s="76">
        <v>0</v>
      </c>
      <c r="H52" s="76">
        <v>0</v>
      </c>
      <c r="I52" s="76">
        <v>0</v>
      </c>
      <c r="J52" s="76">
        <v>0</v>
      </c>
      <c r="K52" s="75">
        <v>0</v>
      </c>
      <c r="L52" s="75"/>
      <c r="M52" s="76">
        <v>0</v>
      </c>
      <c r="N52" s="76">
        <v>0</v>
      </c>
      <c r="O52" s="76">
        <v>0</v>
      </c>
      <c r="P52" s="76">
        <v>0</v>
      </c>
      <c r="Q52" s="76">
        <v>0</v>
      </c>
      <c r="R52" s="75">
        <v>0</v>
      </c>
      <c r="S52" s="74"/>
    </row>
    <row r="53" spans="1:19" hidden="1"/>
    <row r="54" spans="1:19">
      <c r="C54" t="s">
        <v>122</v>
      </c>
      <c r="D54">
        <f>(E25*E28*6/1000+F25*F28*6/1000+G25*G28*6/1000+H25*H28*6/1000+I25*I28*6/1000+J25*J28*6/1000)/D25/6*1000</f>
        <v>417558.71623411623</v>
      </c>
      <c r="K54">
        <f>(L25*L28*6/1000+M25*M28*6/1000+N25*N28*6/1000+O25*O28*6/1000+P25*P28*6/1000)/K25/6*1000</f>
        <v>452009.08288040542</v>
      </c>
    </row>
    <row r="55" spans="1:19">
      <c r="C55" t="s">
        <v>123</v>
      </c>
      <c r="D55">
        <f>(E26*E30+F26*F30+G26*G30+H26*H30+I26*I30)/D26</f>
        <v>603.77414539175516</v>
      </c>
      <c r="K55">
        <f>(L26*L30+M26*M30+N26*N30+O26*O30+P26*P30)/K26</f>
        <v>648.3085743323777</v>
      </c>
    </row>
  </sheetData>
  <mergeCells count="21">
    <mergeCell ref="A2:R2"/>
    <mergeCell ref="A4:A5"/>
    <mergeCell ref="B4:B5"/>
    <mergeCell ref="C4:C5"/>
    <mergeCell ref="D4:J4"/>
    <mergeCell ref="K4:Q4"/>
    <mergeCell ref="R4:S4"/>
    <mergeCell ref="A22:S22"/>
    <mergeCell ref="A23:A24"/>
    <mergeCell ref="B23:B24"/>
    <mergeCell ref="C23:C24"/>
    <mergeCell ref="D23:J23"/>
    <mergeCell ref="K23:Q23"/>
    <mergeCell ref="R23:S23"/>
    <mergeCell ref="A38:S38"/>
    <mergeCell ref="A39:A40"/>
    <mergeCell ref="B39:B40"/>
    <mergeCell ref="C39:C40"/>
    <mergeCell ref="D39:J39"/>
    <mergeCell ref="K39:Q39"/>
    <mergeCell ref="R39:S3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R81"/>
  <sheetViews>
    <sheetView view="pageBreakPreview" zoomScale="80" zoomScaleNormal="100" zoomScaleSheetLayoutView="80" workbookViewId="0">
      <selection activeCell="J35" sqref="J35"/>
    </sheetView>
  </sheetViews>
  <sheetFormatPr defaultColWidth="0" defaultRowHeight="12"/>
  <cols>
    <col min="1" max="1" width="26.28515625" style="97" customWidth="1"/>
    <col min="2" max="2" width="10.140625" style="97" customWidth="1"/>
    <col min="3" max="3" width="12" style="97" customWidth="1"/>
    <col min="4" max="4" width="12.7109375" style="97" customWidth="1"/>
    <col min="5" max="5" width="12.42578125" style="97" customWidth="1"/>
    <col min="6" max="6" width="12" style="97" customWidth="1"/>
    <col min="7" max="7" width="12.85546875" style="97" customWidth="1"/>
    <col min="8" max="8" width="10.7109375" style="98" customWidth="1"/>
    <col min="9" max="9" width="12.28515625" style="98" customWidth="1"/>
    <col min="10" max="10" width="12.85546875" style="98" customWidth="1"/>
    <col min="11" max="11" width="11.7109375" style="98" customWidth="1"/>
    <col min="12" max="12" width="11" style="98" customWidth="1"/>
    <col min="13" max="13" width="12.28515625" style="98" customWidth="1"/>
    <col min="14" max="14" width="13.85546875" style="98" customWidth="1"/>
    <col min="15" max="15" width="10.42578125" style="98" customWidth="1"/>
    <col min="16" max="17" width="9.140625" style="98" customWidth="1"/>
    <col min="18" max="19" width="11" style="98" customWidth="1"/>
    <col min="20" max="20" width="0" style="98" hidden="1" customWidth="1"/>
    <col min="21" max="21" width="11.42578125" style="98" hidden="1" customWidth="1"/>
    <col min="22" max="24" width="0" style="98" hidden="1" customWidth="1"/>
    <col min="25" max="25" width="10.140625" style="98" hidden="1" customWidth="1"/>
    <col min="26" max="31" width="9.140625" style="98" hidden="1" customWidth="1"/>
    <col min="32" max="32" width="9.140625" style="98" customWidth="1"/>
    <col min="33" max="33" width="9.85546875" style="98" customWidth="1"/>
    <col min="34" max="34" width="33.28515625" style="98" customWidth="1"/>
    <col min="35" max="46" width="9.140625" style="98" customWidth="1"/>
    <col min="47" max="47" width="14.7109375" style="98" customWidth="1"/>
    <col min="48" max="48" width="13.42578125" style="98" customWidth="1"/>
    <col min="49" max="49" width="13.42578125" style="98" hidden="1" customWidth="1"/>
    <col min="50" max="52" width="13.42578125" style="98" customWidth="1"/>
    <col min="53" max="53" width="15.28515625" style="98" customWidth="1"/>
    <col min="54" max="54" width="28.28515625" style="98" customWidth="1"/>
    <col min="55" max="66" width="9.140625" style="98" customWidth="1"/>
    <col min="67" max="67" width="13.28515625" style="98" customWidth="1"/>
    <col min="68" max="72" width="9.140625" style="98" customWidth="1"/>
    <col min="73" max="73" width="13.7109375" style="98" customWidth="1"/>
    <col min="74" max="170" width="9.140625" style="98" customWidth="1"/>
    <col min="171" max="171" width="31.42578125" style="98" customWidth="1"/>
    <col min="172" max="173" width="7.7109375" style="98" customWidth="1"/>
    <col min="174" max="174" width="7.5703125" style="98" customWidth="1"/>
    <col min="175" max="175" width="6.5703125" style="98" customWidth="1"/>
    <col min="176" max="176" width="7" style="98" customWidth="1"/>
    <col min="177" max="177" width="6.7109375" style="98" customWidth="1"/>
    <col min="178" max="178" width="7.85546875" style="98" customWidth="1"/>
    <col min="179" max="179" width="6.28515625" style="98" customWidth="1"/>
    <col min="180" max="182" width="6.42578125" style="98" customWidth="1"/>
    <col min="183" max="183" width="6.5703125" style="98" customWidth="1"/>
    <col min="184" max="184" width="6.28515625" style="98" customWidth="1"/>
    <col min="185" max="185" width="5.140625" style="98" customWidth="1"/>
    <col min="186" max="186" width="6.85546875" style="98" customWidth="1"/>
    <col min="187" max="187" width="6.28515625" style="98" customWidth="1"/>
    <col min="188" max="189" width="6.42578125" style="98" customWidth="1"/>
    <col min="190" max="190" width="5.7109375" style="98" customWidth="1"/>
    <col min="191" max="191" width="6.5703125" style="98" customWidth="1"/>
    <col min="192" max="192" width="5.7109375" style="98" customWidth="1"/>
    <col min="193" max="197" width="0" style="98" hidden="1" customWidth="1"/>
    <col min="198" max="198" width="6.5703125" style="98" customWidth="1"/>
    <col min="199" max="200" width="0" style="98" hidden="1" customWidth="1"/>
    <col min="201" max="203" width="6.28515625" style="98" customWidth="1"/>
    <col min="204" max="206" width="0" style="98" hidden="1" customWidth="1"/>
    <col min="207" max="207" width="6.42578125" style="98" customWidth="1"/>
    <col min="208" max="208" width="6.28515625" style="98" customWidth="1"/>
    <col min="209" max="209" width="7.5703125" style="98" customWidth="1"/>
    <col min="210" max="210" width="0" style="98" hidden="1" customWidth="1"/>
    <col min="211" max="211" width="5.5703125" style="98" customWidth="1"/>
    <col min="212" max="212" width="0" style="98" hidden="1" customWidth="1"/>
    <col min="213" max="213" width="6.28515625" style="98" customWidth="1"/>
    <col min="214" max="214" width="6.42578125" style="98" customWidth="1"/>
    <col min="215" max="16384" width="0" style="98" hidden="1"/>
  </cols>
  <sheetData>
    <row r="1" spans="1:226">
      <c r="E1" s="235"/>
      <c r="F1" s="235"/>
      <c r="G1" s="235"/>
    </row>
    <row r="2" spans="1:226">
      <c r="B2" s="99"/>
      <c r="C2" s="99"/>
      <c r="D2" s="99"/>
      <c r="E2" s="100"/>
      <c r="F2" s="100"/>
      <c r="G2" s="100"/>
      <c r="H2" s="101"/>
      <c r="I2" s="101"/>
      <c r="J2" s="101"/>
      <c r="K2" s="101"/>
      <c r="L2" s="101"/>
    </row>
    <row r="3" spans="1:226" ht="15.75">
      <c r="A3" s="223" t="s">
        <v>124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26" ht="14.25" customHeight="1">
      <c r="A4" s="102"/>
      <c r="F4" s="97">
        <v>1259.076</v>
      </c>
      <c r="G4" s="97">
        <v>539.60400000000004</v>
      </c>
      <c r="L4" s="98">
        <v>1295.789</v>
      </c>
      <c r="M4" s="98">
        <v>555.33600000000001</v>
      </c>
      <c r="O4" s="98">
        <f>O14*1000</f>
        <v>187</v>
      </c>
      <c r="P4" s="98">
        <f t="shared" ref="P4:S4" si="0">P14*1000</f>
        <v>0</v>
      </c>
      <c r="Q4" s="98">
        <f t="shared" si="0"/>
        <v>124</v>
      </c>
      <c r="R4" s="98">
        <f t="shared" si="0"/>
        <v>15445</v>
      </c>
      <c r="S4" s="98">
        <f t="shared" si="0"/>
        <v>240162</v>
      </c>
    </row>
    <row r="5" spans="1:226" ht="36" customHeight="1">
      <c r="A5" s="223" t="s">
        <v>125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AH5" s="223" t="s">
        <v>126</v>
      </c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B5" s="223" t="s">
        <v>127</v>
      </c>
      <c r="BC5" s="223"/>
      <c r="BD5" s="223"/>
      <c r="BE5" s="223"/>
      <c r="BF5" s="223"/>
      <c r="BG5" s="223"/>
      <c r="BH5" s="223"/>
      <c r="BI5" s="223"/>
      <c r="BJ5" s="223"/>
      <c r="BK5" s="223"/>
      <c r="BL5" s="223"/>
      <c r="BM5" s="223"/>
      <c r="BN5" s="223"/>
      <c r="BO5" s="223"/>
      <c r="BP5" s="223"/>
      <c r="BQ5" s="223"/>
      <c r="BR5" s="223"/>
      <c r="BS5" s="223"/>
      <c r="BT5" s="223"/>
    </row>
    <row r="6" spans="1:226" s="104" customFormat="1" ht="24" customHeight="1">
      <c r="A6" s="232"/>
      <c r="B6" s="225" t="s">
        <v>128</v>
      </c>
      <c r="C6" s="226"/>
      <c r="D6" s="226"/>
      <c r="E6" s="226"/>
      <c r="F6" s="226"/>
      <c r="G6" s="227"/>
      <c r="H6" s="225" t="s">
        <v>129</v>
      </c>
      <c r="I6" s="226"/>
      <c r="J6" s="226"/>
      <c r="K6" s="226"/>
      <c r="L6" s="226"/>
      <c r="M6" s="227"/>
      <c r="N6" s="225" t="s">
        <v>130</v>
      </c>
      <c r="O6" s="226"/>
      <c r="P6" s="226"/>
      <c r="Q6" s="226"/>
      <c r="R6" s="226"/>
      <c r="S6" s="227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232"/>
      <c r="AI6" s="225" t="s">
        <v>128</v>
      </c>
      <c r="AJ6" s="226"/>
      <c r="AK6" s="226"/>
      <c r="AL6" s="226"/>
      <c r="AM6" s="226"/>
      <c r="AN6" s="227"/>
      <c r="AO6" s="225" t="s">
        <v>129</v>
      </c>
      <c r="AP6" s="226"/>
      <c r="AQ6" s="226"/>
      <c r="AR6" s="226"/>
      <c r="AS6" s="226"/>
      <c r="AT6" s="227"/>
      <c r="AU6" s="225" t="s">
        <v>130</v>
      </c>
      <c r="AV6" s="226"/>
      <c r="AW6" s="226"/>
      <c r="AX6" s="226"/>
      <c r="AY6" s="226"/>
      <c r="AZ6" s="227"/>
      <c r="BA6" s="103"/>
      <c r="BB6" s="232"/>
      <c r="BC6" s="225" t="s">
        <v>128</v>
      </c>
      <c r="BD6" s="226"/>
      <c r="BE6" s="226"/>
      <c r="BF6" s="226"/>
      <c r="BG6" s="226"/>
      <c r="BH6" s="227"/>
      <c r="BI6" s="225" t="s">
        <v>129</v>
      </c>
      <c r="BJ6" s="226"/>
      <c r="BK6" s="226"/>
      <c r="BL6" s="226"/>
      <c r="BM6" s="226"/>
      <c r="BN6" s="227"/>
      <c r="BO6" s="225" t="s">
        <v>130</v>
      </c>
      <c r="BP6" s="226"/>
      <c r="BQ6" s="226"/>
      <c r="BR6" s="226"/>
      <c r="BS6" s="226"/>
      <c r="BT6" s="227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103"/>
      <c r="FH6" s="103"/>
      <c r="FI6" s="103"/>
      <c r="FJ6" s="103"/>
      <c r="FK6" s="103"/>
      <c r="FL6" s="103"/>
      <c r="FM6" s="103"/>
      <c r="FN6" s="103"/>
      <c r="FO6" s="103"/>
      <c r="FP6" s="103"/>
      <c r="FQ6" s="103"/>
      <c r="FR6" s="103"/>
      <c r="FS6" s="103"/>
      <c r="FT6" s="103"/>
      <c r="FU6" s="103"/>
      <c r="FV6" s="103"/>
      <c r="FW6" s="103"/>
      <c r="FX6" s="103"/>
      <c r="FY6" s="103"/>
      <c r="FZ6" s="103"/>
      <c r="GA6" s="103"/>
      <c r="GB6" s="103"/>
      <c r="GC6" s="103"/>
      <c r="GD6" s="103"/>
      <c r="GE6" s="103"/>
      <c r="GF6" s="103"/>
      <c r="GG6" s="103"/>
      <c r="GH6" s="103"/>
      <c r="GI6" s="103"/>
      <c r="GJ6" s="103"/>
      <c r="GK6" s="103"/>
      <c r="GL6" s="103"/>
      <c r="GM6" s="103"/>
      <c r="GN6" s="103"/>
      <c r="GO6" s="103"/>
      <c r="GP6" s="103"/>
      <c r="GQ6" s="103"/>
      <c r="GR6" s="103"/>
      <c r="GS6" s="103"/>
      <c r="GT6" s="103"/>
      <c r="GU6" s="103"/>
      <c r="GV6" s="103"/>
      <c r="GW6" s="103"/>
      <c r="GX6" s="103"/>
      <c r="GY6" s="103"/>
      <c r="GZ6" s="103"/>
      <c r="HA6" s="103"/>
      <c r="HB6" s="103"/>
      <c r="HC6" s="103"/>
      <c r="HD6" s="103"/>
      <c r="HE6" s="103"/>
      <c r="HF6" s="103"/>
      <c r="HG6" s="103"/>
      <c r="HH6" s="103"/>
      <c r="HI6" s="103"/>
      <c r="HJ6" s="103"/>
      <c r="HK6" s="103"/>
      <c r="HL6" s="103"/>
      <c r="HM6" s="103"/>
      <c r="HN6" s="103"/>
      <c r="HO6" s="103"/>
      <c r="HP6" s="103"/>
      <c r="HQ6" s="103"/>
      <c r="HR6" s="103"/>
    </row>
    <row r="7" spans="1:226" s="104" customFormat="1">
      <c r="A7" s="232"/>
      <c r="B7" s="228"/>
      <c r="C7" s="229"/>
      <c r="D7" s="229"/>
      <c r="E7" s="229"/>
      <c r="F7" s="229"/>
      <c r="G7" s="230"/>
      <c r="H7" s="228"/>
      <c r="I7" s="229"/>
      <c r="J7" s="229"/>
      <c r="K7" s="229"/>
      <c r="L7" s="229"/>
      <c r="M7" s="230"/>
      <c r="N7" s="228"/>
      <c r="O7" s="229"/>
      <c r="P7" s="229"/>
      <c r="Q7" s="229"/>
      <c r="R7" s="229"/>
      <c r="S7" s="230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232"/>
      <c r="AI7" s="228"/>
      <c r="AJ7" s="229"/>
      <c r="AK7" s="229"/>
      <c r="AL7" s="229"/>
      <c r="AM7" s="229"/>
      <c r="AN7" s="230"/>
      <c r="AO7" s="228"/>
      <c r="AP7" s="229"/>
      <c r="AQ7" s="229"/>
      <c r="AR7" s="229"/>
      <c r="AS7" s="229"/>
      <c r="AT7" s="230"/>
      <c r="AU7" s="228"/>
      <c r="AV7" s="229"/>
      <c r="AW7" s="229"/>
      <c r="AX7" s="229"/>
      <c r="AY7" s="229"/>
      <c r="AZ7" s="230"/>
      <c r="BA7" s="103"/>
      <c r="BB7" s="232"/>
      <c r="BC7" s="228"/>
      <c r="BD7" s="229"/>
      <c r="BE7" s="229"/>
      <c r="BF7" s="229"/>
      <c r="BG7" s="229"/>
      <c r="BH7" s="230"/>
      <c r="BI7" s="228"/>
      <c r="BJ7" s="229"/>
      <c r="BK7" s="229"/>
      <c r="BL7" s="229"/>
      <c r="BM7" s="229"/>
      <c r="BN7" s="230"/>
      <c r="BO7" s="228"/>
      <c r="BP7" s="229"/>
      <c r="BQ7" s="229"/>
      <c r="BR7" s="229"/>
      <c r="BS7" s="229"/>
      <c r="BT7" s="230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  <c r="GC7" s="103"/>
      <c r="GD7" s="103"/>
      <c r="GE7" s="103"/>
      <c r="GF7" s="103"/>
      <c r="GG7" s="103"/>
      <c r="GH7" s="103"/>
      <c r="GI7" s="103"/>
      <c r="GJ7" s="103"/>
      <c r="GK7" s="103"/>
      <c r="GL7" s="103"/>
      <c r="GM7" s="103"/>
      <c r="GN7" s="103"/>
      <c r="GO7" s="103"/>
      <c r="GP7" s="103"/>
      <c r="GQ7" s="103"/>
      <c r="GR7" s="103"/>
      <c r="GS7" s="103"/>
      <c r="GT7" s="103"/>
      <c r="GU7" s="103"/>
      <c r="GV7" s="103"/>
      <c r="GW7" s="103"/>
      <c r="GX7" s="103"/>
      <c r="GY7" s="103"/>
      <c r="GZ7" s="103"/>
      <c r="HA7" s="103"/>
      <c r="HB7" s="103"/>
      <c r="HC7" s="103"/>
      <c r="HD7" s="103"/>
      <c r="HE7" s="103"/>
      <c r="HF7" s="103"/>
      <c r="HG7" s="103"/>
      <c r="HH7" s="103"/>
      <c r="HI7" s="103"/>
      <c r="HJ7" s="103"/>
      <c r="HK7" s="103"/>
      <c r="HL7" s="103"/>
      <c r="HM7" s="103"/>
      <c r="HN7" s="103"/>
      <c r="HO7" s="103"/>
      <c r="HP7" s="103"/>
      <c r="HQ7" s="103"/>
      <c r="HR7" s="103"/>
    </row>
    <row r="8" spans="1:226" s="109" customFormat="1">
      <c r="A8" s="232"/>
      <c r="B8" s="105" t="s">
        <v>89</v>
      </c>
      <c r="C8" s="106" t="s">
        <v>90</v>
      </c>
      <c r="D8" s="106" t="s">
        <v>117</v>
      </c>
      <c r="E8" s="106" t="s">
        <v>91</v>
      </c>
      <c r="F8" s="106" t="s">
        <v>92</v>
      </c>
      <c r="G8" s="106" t="s">
        <v>119</v>
      </c>
      <c r="H8" s="105" t="s">
        <v>89</v>
      </c>
      <c r="I8" s="106" t="s">
        <v>90</v>
      </c>
      <c r="J8" s="106" t="s">
        <v>117</v>
      </c>
      <c r="K8" s="106" t="s">
        <v>91</v>
      </c>
      <c r="L8" s="106" t="s">
        <v>92</v>
      </c>
      <c r="M8" s="106" t="s">
        <v>119</v>
      </c>
      <c r="N8" s="105" t="s">
        <v>89</v>
      </c>
      <c r="O8" s="106" t="s">
        <v>90</v>
      </c>
      <c r="P8" s="106" t="s">
        <v>117</v>
      </c>
      <c r="Q8" s="106" t="s">
        <v>91</v>
      </c>
      <c r="R8" s="106" t="s">
        <v>92</v>
      </c>
      <c r="S8" s="106" t="s">
        <v>119</v>
      </c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8" t="s">
        <v>131</v>
      </c>
      <c r="AG8" s="108" t="s">
        <v>132</v>
      </c>
      <c r="AH8" s="232"/>
      <c r="AI8" s="105" t="s">
        <v>89</v>
      </c>
      <c r="AJ8" s="106" t="s">
        <v>90</v>
      </c>
      <c r="AK8" s="106" t="s">
        <v>117</v>
      </c>
      <c r="AL8" s="106" t="s">
        <v>91</v>
      </c>
      <c r="AM8" s="106" t="s">
        <v>92</v>
      </c>
      <c r="AN8" s="106" t="s">
        <v>119</v>
      </c>
      <c r="AO8" s="105" t="s">
        <v>89</v>
      </c>
      <c r="AP8" s="106" t="s">
        <v>90</v>
      </c>
      <c r="AQ8" s="106" t="s">
        <v>117</v>
      </c>
      <c r="AR8" s="106" t="s">
        <v>91</v>
      </c>
      <c r="AS8" s="106" t="s">
        <v>92</v>
      </c>
      <c r="AT8" s="106" t="s">
        <v>119</v>
      </c>
      <c r="AU8" s="105" t="s">
        <v>89</v>
      </c>
      <c r="AV8" s="106" t="s">
        <v>90</v>
      </c>
      <c r="AW8" s="106" t="s">
        <v>117</v>
      </c>
      <c r="AX8" s="106" t="s">
        <v>91</v>
      </c>
      <c r="AY8" s="106" t="s">
        <v>92</v>
      </c>
      <c r="AZ8" s="106" t="s">
        <v>119</v>
      </c>
      <c r="BA8" s="107"/>
      <c r="BB8" s="232"/>
      <c r="BC8" s="105" t="s">
        <v>89</v>
      </c>
      <c r="BD8" s="106" t="s">
        <v>90</v>
      </c>
      <c r="BE8" s="106" t="s">
        <v>117</v>
      </c>
      <c r="BF8" s="106" t="s">
        <v>91</v>
      </c>
      <c r="BG8" s="106" t="s">
        <v>92</v>
      </c>
      <c r="BH8" s="106" t="s">
        <v>119</v>
      </c>
      <c r="BI8" s="105" t="s">
        <v>89</v>
      </c>
      <c r="BJ8" s="106" t="s">
        <v>90</v>
      </c>
      <c r="BK8" s="106" t="s">
        <v>117</v>
      </c>
      <c r="BL8" s="106" t="s">
        <v>91</v>
      </c>
      <c r="BM8" s="106" t="s">
        <v>92</v>
      </c>
      <c r="BN8" s="106" t="s">
        <v>119</v>
      </c>
      <c r="BO8" s="105" t="s">
        <v>89</v>
      </c>
      <c r="BP8" s="106" t="s">
        <v>90</v>
      </c>
      <c r="BQ8" s="106" t="s">
        <v>117</v>
      </c>
      <c r="BR8" s="106" t="s">
        <v>91</v>
      </c>
      <c r="BS8" s="106" t="s">
        <v>92</v>
      </c>
      <c r="BT8" s="106" t="s">
        <v>119</v>
      </c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</row>
    <row r="9" spans="1:226">
      <c r="A9" s="110" t="s">
        <v>133</v>
      </c>
      <c r="B9" s="111">
        <f t="shared" ref="B9:B18" si="1">SUM(C9:G9)</f>
        <v>3887.4347499999994</v>
      </c>
      <c r="C9" s="112">
        <f>B32*C32-D9-181.358</f>
        <v>1249.559151819506</v>
      </c>
      <c r="D9" s="112">
        <f>'[132]ставка ВН1'!C7/2</f>
        <v>371.12015000000002</v>
      </c>
      <c r="E9" s="112">
        <f>B32*E32+114.01</f>
        <v>308.26101984934337</v>
      </c>
      <c r="F9" s="112">
        <f>B32*F32-160.454</f>
        <v>1196.5636991737913</v>
      </c>
      <c r="G9" s="112">
        <f>B32*G32+147.5+36+14.45</f>
        <v>761.93072915735866</v>
      </c>
      <c r="H9" s="111">
        <f t="shared" ref="H9:H17" si="2">SUM(I9:M9)</f>
        <v>3877.9902500000017</v>
      </c>
      <c r="I9" s="112">
        <f>H32*I32-J9-164.1615-33.942</f>
        <v>1202.2268023380441</v>
      </c>
      <c r="J9" s="112">
        <f>'[132]ставка ВН1'!C7/2</f>
        <v>371.12015000000002</v>
      </c>
      <c r="K9" s="112">
        <f>H32*K32+56.368</f>
        <v>247.32190346903693</v>
      </c>
      <c r="L9" s="112">
        <f>H32*L32-195.455</f>
        <v>1138.5293823459992</v>
      </c>
      <c r="M9" s="112">
        <f>H32*M32+168.9+164.2+16.5+14.784</f>
        <v>918.79201184692135</v>
      </c>
      <c r="N9" s="111">
        <f>SUM(O9:S9)</f>
        <v>5540.9610980000007</v>
      </c>
      <c r="O9" s="112">
        <f>3686.673686-P9</f>
        <v>2972.5900524292306</v>
      </c>
      <c r="P9" s="112">
        <v>714.08363357076951</v>
      </c>
      <c r="Q9" s="112">
        <v>388.80803300000002</v>
      </c>
      <c r="R9" s="112">
        <v>971.3207520000002</v>
      </c>
      <c r="S9" s="112">
        <v>494.15862700000002</v>
      </c>
      <c r="T9" s="98">
        <v>7738.7994999999992</v>
      </c>
      <c r="U9" s="98">
        <f>B9+H9</f>
        <v>7765.4250000000011</v>
      </c>
      <c r="AB9" s="98">
        <v>3926.0008339999999</v>
      </c>
      <c r="AC9" s="98">
        <v>399.33224800000005</v>
      </c>
      <c r="AD9" s="98">
        <v>2375.5120280000001</v>
      </c>
      <c r="AE9" s="98">
        <v>1066.0623650000007</v>
      </c>
      <c r="AF9" s="113"/>
      <c r="AG9" s="113"/>
      <c r="AH9" s="110" t="s">
        <v>133</v>
      </c>
      <c r="AI9" s="111">
        <f t="shared" ref="AI9" si="3">SUM(AJ9:AN9)</f>
        <v>3887.4347499999994</v>
      </c>
      <c r="AJ9" s="112">
        <f>AI32*AJ32-AK9-181.358</f>
        <v>1620.679301819506</v>
      </c>
      <c r="AK9" s="112">
        <f>'[132]ставка ВН1'!AI7/2</f>
        <v>0</v>
      </c>
      <c r="AL9" s="112">
        <f>AI32*AL32+114.01</f>
        <v>308.26101984934337</v>
      </c>
      <c r="AM9" s="112">
        <f>AI32*AM32-160.454</f>
        <v>1196.5636991737913</v>
      </c>
      <c r="AN9" s="112">
        <f>AI32*AN32+147.5+36+14.45</f>
        <v>761.93072915735866</v>
      </c>
      <c r="AO9" s="111">
        <f t="shared" ref="AO9" si="4">SUM(AP9:AT9)</f>
        <v>3877.9902500000017</v>
      </c>
      <c r="AP9" s="112">
        <f>AO32*AP32-AQ9-164.1615-33.942</f>
        <v>1573.346952338044</v>
      </c>
      <c r="AQ9" s="112">
        <f>'[132]ставка ВН1'!AI7/2</f>
        <v>0</v>
      </c>
      <c r="AR9" s="112">
        <f>AO32*AR32+56.368</f>
        <v>247.32190346903693</v>
      </c>
      <c r="AS9" s="112">
        <f>AO32*AS32-195.455</f>
        <v>1138.5293823459992</v>
      </c>
      <c r="AT9" s="112">
        <f>AO32*AT32+168.9+164.2+16.5+14.784</f>
        <v>918.79201184692135</v>
      </c>
      <c r="AU9" s="111">
        <f>SUM(AV9:AZ9)</f>
        <v>2228.1423770000001</v>
      </c>
      <c r="AV9" s="112">
        <v>241.52314800000002</v>
      </c>
      <c r="AW9" s="112"/>
      <c r="AX9" s="112">
        <v>10.524215</v>
      </c>
      <c r="AY9" s="112">
        <v>1404.191276</v>
      </c>
      <c r="AZ9" s="112">
        <v>571.9037380000002</v>
      </c>
      <c r="BB9" s="110" t="s">
        <v>133</v>
      </c>
      <c r="BC9" s="111">
        <f t="shared" ref="BC9" si="5">SUM(BD9:BH9)</f>
        <v>7774.8694999999989</v>
      </c>
      <c r="BD9" s="112">
        <f>C9+AJ9</f>
        <v>2870.2384536390118</v>
      </c>
      <c r="BE9" s="112">
        <f t="shared" ref="BE9:BH14" si="6">D9+AK9</f>
        <v>371.12015000000002</v>
      </c>
      <c r="BF9" s="112">
        <f t="shared" si="6"/>
        <v>616.52203969868674</v>
      </c>
      <c r="BG9" s="112">
        <f t="shared" si="6"/>
        <v>2393.1273983475826</v>
      </c>
      <c r="BH9" s="112">
        <f t="shared" si="6"/>
        <v>1523.8614583147173</v>
      </c>
      <c r="BI9" s="111">
        <f t="shared" ref="BI9" si="7">SUM(BJ9:BN9)</f>
        <v>7755.9805000000042</v>
      </c>
      <c r="BJ9" s="112">
        <f>I9+AP9</f>
        <v>2775.5737546760884</v>
      </c>
      <c r="BK9" s="112">
        <f t="shared" ref="BK9:BN10" si="8">J9+AQ9</f>
        <v>371.12015000000002</v>
      </c>
      <c r="BL9" s="112">
        <f t="shared" si="8"/>
        <v>494.64380693807385</v>
      </c>
      <c r="BM9" s="112">
        <f t="shared" si="8"/>
        <v>2277.0587646919985</v>
      </c>
      <c r="BN9" s="112">
        <f t="shared" si="8"/>
        <v>1837.5840236938427</v>
      </c>
      <c r="BO9" s="111">
        <f>SUM(BP9:BT9)</f>
        <v>7769.1034749999999</v>
      </c>
      <c r="BP9" s="112">
        <f>AV9+O9</f>
        <v>3214.1132004292308</v>
      </c>
      <c r="BQ9" s="112">
        <f>P9</f>
        <v>714.08363357076951</v>
      </c>
      <c r="BR9" s="112">
        <f>AX9+Q9</f>
        <v>399.33224800000005</v>
      </c>
      <c r="BS9" s="112">
        <f t="shared" ref="BS9:BT9" si="9">AY9+R9</f>
        <v>2375.5120280000001</v>
      </c>
      <c r="BT9" s="112">
        <f t="shared" si="9"/>
        <v>1066.0623650000002</v>
      </c>
    </row>
    <row r="10" spans="1:226" s="117" customFormat="1" ht="22.5" customHeight="1">
      <c r="A10" s="114" t="s">
        <v>134</v>
      </c>
      <c r="B10" s="111">
        <f>SUM(C10:G10)</f>
        <v>1798.68</v>
      </c>
      <c r="C10" s="115">
        <f>C11+C12+C13+C14</f>
        <v>0</v>
      </c>
      <c r="D10" s="115">
        <f>D11+D12+D13+D14</f>
        <v>0</v>
      </c>
      <c r="E10" s="115">
        <f>E11+E12+E13+E14</f>
        <v>0</v>
      </c>
      <c r="F10" s="115">
        <f>F11+F12+F13+F14</f>
        <v>0</v>
      </c>
      <c r="G10" s="115">
        <f>G11+G12+G13+G14</f>
        <v>1798.68</v>
      </c>
      <c r="H10" s="111">
        <f>SUM(I10:M10)</f>
        <v>1851.1249999999998</v>
      </c>
      <c r="I10" s="115">
        <f>I11+I12+I13+I14</f>
        <v>0</v>
      </c>
      <c r="J10" s="115">
        <f>J11+J12+J13+J14</f>
        <v>0</v>
      </c>
      <c r="K10" s="115">
        <f>K11+K12+K13+K14</f>
        <v>0</v>
      </c>
      <c r="L10" s="115">
        <f>L11+L12+L13+L14</f>
        <v>0</v>
      </c>
      <c r="M10" s="115">
        <f>M11+M12+M13+M14</f>
        <v>1851.1249999999998</v>
      </c>
      <c r="N10" s="116">
        <f>O10+Q10+R10+S10</f>
        <v>1330.4769999999999</v>
      </c>
      <c r="O10" s="115">
        <f>O11+O12+O13+O14</f>
        <v>8.0969999999999995</v>
      </c>
      <c r="P10" s="115">
        <f t="shared" ref="P10:S10" si="10">P11+P12+P13+P14</f>
        <v>0</v>
      </c>
      <c r="Q10" s="115">
        <f t="shared" si="10"/>
        <v>5.93</v>
      </c>
      <c r="R10" s="115">
        <f t="shared" si="10"/>
        <v>108.93799999999999</v>
      </c>
      <c r="S10" s="115">
        <f t="shared" si="10"/>
        <v>1207.5119999999999</v>
      </c>
      <c r="T10" s="98">
        <v>1992.1200000000001</v>
      </c>
      <c r="U10" s="98">
        <f t="shared" ref="U10:U15" si="11">B10+H10</f>
        <v>3649.8049999999998</v>
      </c>
      <c r="V10" s="98"/>
      <c r="W10" s="98"/>
      <c r="X10" s="98"/>
      <c r="Y10" s="98"/>
      <c r="Z10" s="98"/>
      <c r="AA10" s="98"/>
      <c r="AB10" s="98">
        <f>AB9-P9</f>
        <v>3211.9172004292304</v>
      </c>
      <c r="AC10" s="98"/>
      <c r="AD10" s="98"/>
      <c r="AE10" s="98"/>
      <c r="AF10" s="233" t="s">
        <v>135</v>
      </c>
      <c r="AG10" s="233"/>
      <c r="AH10" s="114" t="s">
        <v>134</v>
      </c>
      <c r="AI10" s="111">
        <f>SUM(AJ10:AN10)</f>
        <v>0</v>
      </c>
      <c r="AJ10" s="115">
        <f>AJ11+AJ12+AJ13+AJ14</f>
        <v>0</v>
      </c>
      <c r="AK10" s="115">
        <f>AK11+AK12+AK13+AK14</f>
        <v>0</v>
      </c>
      <c r="AL10" s="115">
        <f>AL11+AL12+AL13+AL14</f>
        <v>0</v>
      </c>
      <c r="AM10" s="115">
        <f>AM11+AM12+AM13+AM14</f>
        <v>0</v>
      </c>
      <c r="AN10" s="115">
        <f>AN11+AN12+AN13+AN14</f>
        <v>0</v>
      </c>
      <c r="AO10" s="111">
        <f>SUM(AP10:AT10)</f>
        <v>0</v>
      </c>
      <c r="AP10" s="115">
        <f>AP11+AP12+AP13+AP14</f>
        <v>0</v>
      </c>
      <c r="AQ10" s="115">
        <f>AQ11+AQ12+AQ13+AQ14</f>
        <v>0</v>
      </c>
      <c r="AR10" s="115">
        <f>AR11+AR12+AR13+AR14</f>
        <v>0</v>
      </c>
      <c r="AS10" s="115">
        <f>AS11+AS12+AS13+AS14</f>
        <v>0</v>
      </c>
      <c r="AT10" s="115">
        <f>AT11+AT12+AT13+AT14</f>
        <v>0</v>
      </c>
      <c r="AU10" s="116">
        <f>AV10+AX10+AY10+AZ10</f>
        <v>2319.3249999999998</v>
      </c>
      <c r="AV10" s="115">
        <f>AV11+AV12+AV13+AV14</f>
        <v>1.3699999999999999</v>
      </c>
      <c r="AW10" s="115">
        <f t="shared" ref="AW10:AZ10" si="12">AW11+AW12+AW13+AW14</f>
        <v>0</v>
      </c>
      <c r="AX10" s="115">
        <f t="shared" si="12"/>
        <v>0</v>
      </c>
      <c r="AY10" s="115">
        <f t="shared" si="12"/>
        <v>344.72499999999997</v>
      </c>
      <c r="AZ10" s="115">
        <f t="shared" si="12"/>
        <v>1973.23</v>
      </c>
      <c r="BA10" s="98"/>
      <c r="BB10" s="114" t="s">
        <v>134</v>
      </c>
      <c r="BC10" s="111">
        <f>SUM(BD10:BH10)</f>
        <v>1798.68</v>
      </c>
      <c r="BD10" s="115">
        <f>C10+AJ10</f>
        <v>0</v>
      </c>
      <c r="BE10" s="115">
        <f t="shared" si="6"/>
        <v>0</v>
      </c>
      <c r="BF10" s="115">
        <f t="shared" si="6"/>
        <v>0</v>
      </c>
      <c r="BG10" s="115">
        <f t="shared" si="6"/>
        <v>0</v>
      </c>
      <c r="BH10" s="115">
        <f t="shared" si="6"/>
        <v>1798.68</v>
      </c>
      <c r="BI10" s="111">
        <f>SUM(BJ10:BN10)</f>
        <v>1851.1249999999998</v>
      </c>
      <c r="BJ10" s="115">
        <f>I10+AP10</f>
        <v>0</v>
      </c>
      <c r="BK10" s="115">
        <f t="shared" si="8"/>
        <v>0</v>
      </c>
      <c r="BL10" s="115">
        <f t="shared" si="8"/>
        <v>0</v>
      </c>
      <c r="BM10" s="115">
        <f t="shared" si="8"/>
        <v>0</v>
      </c>
      <c r="BN10" s="115">
        <f t="shared" si="8"/>
        <v>1851.1249999999998</v>
      </c>
      <c r="BO10" s="116">
        <f>BP10+BR10+BS10+BT10</f>
        <v>3649.8020000000001</v>
      </c>
      <c r="BP10" s="115">
        <f>BP11+BP12+BP13+BP14</f>
        <v>9.4669999999999987</v>
      </c>
      <c r="BQ10" s="115">
        <f t="shared" ref="BQ10:BS10" si="13">BQ11+BQ12+BQ13+BQ14</f>
        <v>0</v>
      </c>
      <c r="BR10" s="115">
        <f t="shared" si="13"/>
        <v>5.93</v>
      </c>
      <c r="BS10" s="115">
        <f t="shared" si="13"/>
        <v>453.66300000000001</v>
      </c>
      <c r="BT10" s="115">
        <f>BT11+BT12+BT13+BT14</f>
        <v>3180.7420000000002</v>
      </c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  <c r="CU10" s="98"/>
      <c r="CV10" s="98"/>
      <c r="CW10" s="98"/>
      <c r="CX10" s="98"/>
      <c r="CY10" s="98"/>
      <c r="CZ10" s="98"/>
      <c r="DA10" s="98"/>
      <c r="DB10" s="98"/>
      <c r="DC10" s="98"/>
      <c r="DD10" s="98"/>
      <c r="DE10" s="98"/>
      <c r="DF10" s="98"/>
      <c r="DG10" s="98"/>
      <c r="DH10" s="98"/>
      <c r="DI10" s="98"/>
      <c r="DJ10" s="98"/>
      <c r="DK10" s="98"/>
      <c r="DL10" s="98"/>
      <c r="DM10" s="98"/>
      <c r="DN10" s="98"/>
      <c r="DO10" s="98"/>
      <c r="DP10" s="98"/>
      <c r="DQ10" s="98"/>
      <c r="DR10" s="98"/>
      <c r="DS10" s="98"/>
      <c r="DT10" s="98"/>
      <c r="DU10" s="98"/>
      <c r="DV10" s="98"/>
      <c r="DW10" s="98"/>
      <c r="DX10" s="98"/>
      <c r="DY10" s="98"/>
      <c r="DZ10" s="98"/>
      <c r="EA10" s="98"/>
      <c r="EB10" s="98"/>
      <c r="EC10" s="98"/>
      <c r="ED10" s="98"/>
      <c r="EE10" s="98"/>
      <c r="EF10" s="98"/>
      <c r="EG10" s="98"/>
      <c r="EH10" s="98"/>
      <c r="EI10" s="98"/>
      <c r="EJ10" s="98"/>
      <c r="EK10" s="98"/>
      <c r="EL10" s="98"/>
      <c r="EM10" s="98"/>
      <c r="EN10" s="98"/>
      <c r="EO10" s="98"/>
      <c r="EP10" s="98"/>
      <c r="EQ10" s="98"/>
      <c r="ER10" s="98"/>
      <c r="ES10" s="98"/>
      <c r="ET10" s="98"/>
      <c r="EU10" s="98"/>
      <c r="EV10" s="98"/>
      <c r="EW10" s="98"/>
      <c r="EX10" s="98"/>
      <c r="EY10" s="98"/>
      <c r="EZ10" s="98"/>
      <c r="FA10" s="98"/>
      <c r="FB10" s="98"/>
      <c r="FC10" s="98"/>
      <c r="FD10" s="98"/>
      <c r="FE10" s="98"/>
      <c r="FF10" s="98"/>
      <c r="FG10" s="98"/>
      <c r="FH10" s="98"/>
      <c r="FI10" s="98"/>
      <c r="FJ10" s="98"/>
      <c r="FK10" s="98"/>
      <c r="FL10" s="98"/>
      <c r="FM10" s="98"/>
      <c r="FN10" s="98"/>
      <c r="FO10" s="98"/>
      <c r="FP10" s="98"/>
      <c r="FQ10" s="98"/>
      <c r="FR10" s="98"/>
      <c r="FS10" s="98"/>
      <c r="FT10" s="98"/>
      <c r="FU10" s="98"/>
      <c r="FV10" s="98"/>
      <c r="FW10" s="98"/>
      <c r="FX10" s="98"/>
      <c r="FY10" s="98"/>
      <c r="FZ10" s="98"/>
      <c r="GA10" s="98"/>
      <c r="GB10" s="98"/>
      <c r="GC10" s="98"/>
      <c r="GD10" s="98"/>
      <c r="GE10" s="98"/>
      <c r="GF10" s="98"/>
      <c r="GG10" s="98"/>
      <c r="GH10" s="98"/>
      <c r="GI10" s="98"/>
      <c r="GJ10" s="98"/>
      <c r="GK10" s="98"/>
      <c r="GL10" s="98"/>
      <c r="GM10" s="98"/>
      <c r="GN10" s="98"/>
      <c r="GO10" s="98"/>
      <c r="GP10" s="98"/>
      <c r="GQ10" s="98"/>
      <c r="GR10" s="98"/>
      <c r="GS10" s="98"/>
      <c r="GT10" s="98"/>
      <c r="GU10" s="98"/>
      <c r="GV10" s="98"/>
      <c r="GW10" s="98"/>
      <c r="GX10" s="98"/>
      <c r="GY10" s="98"/>
      <c r="GZ10" s="98"/>
      <c r="HA10" s="98"/>
      <c r="HB10" s="98"/>
      <c r="HC10" s="98"/>
      <c r="HD10" s="98"/>
      <c r="HE10" s="98"/>
      <c r="HF10" s="98"/>
      <c r="HG10" s="98"/>
      <c r="HH10" s="98"/>
      <c r="HI10" s="98"/>
      <c r="HJ10" s="98"/>
      <c r="HK10" s="98"/>
      <c r="HL10" s="98"/>
      <c r="HM10" s="98"/>
      <c r="HN10" s="98"/>
      <c r="HO10" s="98"/>
      <c r="HP10" s="98"/>
      <c r="HQ10" s="98"/>
      <c r="HR10" s="98"/>
    </row>
    <row r="11" spans="1:226" s="123" customFormat="1">
      <c r="A11" s="118" t="s">
        <v>136</v>
      </c>
      <c r="B11" s="111">
        <f t="shared" si="1"/>
        <v>881.35320000000002</v>
      </c>
      <c r="C11" s="119"/>
      <c r="D11" s="119"/>
      <c r="E11" s="119"/>
      <c r="F11" s="119"/>
      <c r="G11" s="119">
        <f>F4*0.7</f>
        <v>881.35320000000002</v>
      </c>
      <c r="H11" s="111">
        <f t="shared" si="2"/>
        <v>907.05229999999995</v>
      </c>
      <c r="I11" s="119"/>
      <c r="J11" s="119"/>
      <c r="K11" s="119"/>
      <c r="L11" s="119"/>
      <c r="M11" s="119">
        <f>L4*0.7</f>
        <v>907.05229999999995</v>
      </c>
      <c r="N11" s="120">
        <f>O11+Q11+R11+S11</f>
        <v>334.19200000000001</v>
      </c>
      <c r="O11" s="119">
        <v>5.2320000000000002</v>
      </c>
      <c r="P11" s="119"/>
      <c r="Q11" s="119">
        <v>3.8610000000000002</v>
      </c>
      <c r="R11" s="119">
        <v>40.219000000000001</v>
      </c>
      <c r="S11" s="119">
        <v>284.88</v>
      </c>
      <c r="T11" s="121">
        <v>1256.9159999999999</v>
      </c>
      <c r="U11" s="98">
        <f t="shared" si="11"/>
        <v>1788.4054999999998</v>
      </c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2">
        <f>(N11+N12)/N10</f>
        <v>0.70000007516101381</v>
      </c>
      <c r="AG11" s="122">
        <f>(AU11+AU12)/AU10</f>
        <v>0.69999978442003619</v>
      </c>
      <c r="AH11" s="118" t="s">
        <v>136</v>
      </c>
      <c r="AI11" s="111">
        <f t="shared" ref="AI11:AI12" si="14">SUM(AJ11:AN11)</f>
        <v>0</v>
      </c>
      <c r="AJ11" s="119"/>
      <c r="AK11" s="119"/>
      <c r="AL11" s="119"/>
      <c r="AM11" s="119"/>
      <c r="AN11" s="119">
        <f>AM4*0.7</f>
        <v>0</v>
      </c>
      <c r="AO11" s="111">
        <f t="shared" ref="AO11:AO12" si="15">SUM(AP11:AT11)</f>
        <v>0</v>
      </c>
      <c r="AP11" s="119"/>
      <c r="AQ11" s="119"/>
      <c r="AR11" s="119"/>
      <c r="AS11" s="119"/>
      <c r="AT11" s="119">
        <f>AS4*0.7</f>
        <v>0</v>
      </c>
      <c r="AU11" s="120">
        <f>AV11+AX11+AY11+AZ11</f>
        <v>1309.5390000000002</v>
      </c>
      <c r="AV11" s="119">
        <v>0.95899999999999996</v>
      </c>
      <c r="AW11" s="119"/>
      <c r="AX11" s="119"/>
      <c r="AY11" s="119">
        <v>179.68</v>
      </c>
      <c r="AZ11" s="119">
        <v>1128.9000000000001</v>
      </c>
      <c r="BA11" s="121"/>
      <c r="BB11" s="118" t="s">
        <v>136</v>
      </c>
      <c r="BC11" s="111">
        <f t="shared" ref="BC11:BC12" si="16">SUM(BD11:BH11)</f>
        <v>881.35320000000002</v>
      </c>
      <c r="BD11" s="115"/>
      <c r="BE11" s="115"/>
      <c r="BF11" s="115"/>
      <c r="BG11" s="115"/>
      <c r="BH11" s="115">
        <f t="shared" si="6"/>
        <v>881.35320000000002</v>
      </c>
      <c r="BI11" s="111">
        <f t="shared" ref="BI11:BI12" si="17">SUM(BJ11:BN11)</f>
        <v>907.05229999999995</v>
      </c>
      <c r="BJ11" s="115"/>
      <c r="BK11" s="115"/>
      <c r="BL11" s="115"/>
      <c r="BM11" s="115"/>
      <c r="BN11" s="115">
        <f>M11+AT11</f>
        <v>907.05229999999995</v>
      </c>
      <c r="BO11" s="120">
        <f>BP11+BR11+BS11+BT11</f>
        <v>1643.7310000000002</v>
      </c>
      <c r="BP11" s="119">
        <f>AV11+O11</f>
        <v>6.1909999999999998</v>
      </c>
      <c r="BQ11" s="119">
        <f t="shared" ref="BQ11:BT14" si="18">AW11+P11</f>
        <v>0</v>
      </c>
      <c r="BR11" s="119">
        <f t="shared" si="18"/>
        <v>3.8610000000000002</v>
      </c>
      <c r="BS11" s="119">
        <f t="shared" si="18"/>
        <v>219.899</v>
      </c>
      <c r="BT11" s="119">
        <f>AZ11+S11</f>
        <v>1413.7800000000002</v>
      </c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  <c r="EI11" s="121"/>
      <c r="EJ11" s="121"/>
      <c r="EK11" s="121"/>
      <c r="EL11" s="121"/>
      <c r="EM11" s="121"/>
      <c r="EN11" s="121"/>
      <c r="EO11" s="121"/>
      <c r="EP11" s="121"/>
      <c r="EQ11" s="121"/>
      <c r="ER11" s="121"/>
      <c r="ES11" s="121"/>
      <c r="ET11" s="121"/>
      <c r="EU11" s="121"/>
      <c r="EV11" s="121"/>
      <c r="EW11" s="121"/>
      <c r="EX11" s="121"/>
      <c r="EY11" s="121"/>
      <c r="EZ11" s="121"/>
      <c r="FA11" s="121"/>
      <c r="FB11" s="121"/>
      <c r="FC11" s="121"/>
      <c r="FD11" s="121"/>
      <c r="FE11" s="121"/>
      <c r="FF11" s="121"/>
      <c r="FG11" s="121"/>
      <c r="FH11" s="121"/>
      <c r="FI11" s="121"/>
      <c r="FJ11" s="121"/>
      <c r="FK11" s="121"/>
      <c r="FL11" s="121"/>
      <c r="FM11" s="121"/>
      <c r="FN11" s="121"/>
      <c r="FO11" s="121"/>
      <c r="FP11" s="121"/>
      <c r="FQ11" s="121"/>
      <c r="FR11" s="121"/>
      <c r="FS11" s="121"/>
      <c r="FT11" s="121"/>
      <c r="FU11" s="121"/>
      <c r="FV11" s="121"/>
      <c r="FW11" s="121"/>
      <c r="FX11" s="121"/>
      <c r="FY11" s="121"/>
      <c r="FZ11" s="121"/>
      <c r="GA11" s="121"/>
      <c r="GB11" s="121"/>
      <c r="GC11" s="121"/>
      <c r="GD11" s="121"/>
      <c r="GE11" s="121"/>
      <c r="GF11" s="121"/>
      <c r="GG11" s="121"/>
      <c r="GH11" s="121"/>
      <c r="GI11" s="121"/>
      <c r="GJ11" s="121"/>
      <c r="GK11" s="121"/>
      <c r="GL11" s="121"/>
      <c r="GM11" s="121"/>
      <c r="GN11" s="121"/>
      <c r="GO11" s="121"/>
      <c r="GP11" s="121"/>
      <c r="GQ11" s="121"/>
      <c r="GR11" s="121"/>
      <c r="GS11" s="121"/>
      <c r="GT11" s="121"/>
      <c r="GU11" s="121"/>
      <c r="GV11" s="121"/>
      <c r="GW11" s="121"/>
      <c r="GX11" s="121"/>
      <c r="GY11" s="121"/>
      <c r="GZ11" s="121"/>
      <c r="HA11" s="121"/>
      <c r="HB11" s="121"/>
      <c r="HC11" s="121"/>
      <c r="HD11" s="121"/>
      <c r="HE11" s="121"/>
      <c r="HF11" s="121"/>
      <c r="HG11" s="121"/>
      <c r="HH11" s="121"/>
      <c r="HI11" s="121"/>
      <c r="HJ11" s="121"/>
      <c r="HK11" s="121"/>
      <c r="HL11" s="121"/>
      <c r="HM11" s="121"/>
      <c r="HN11" s="121"/>
      <c r="HO11" s="121"/>
      <c r="HP11" s="121"/>
      <c r="HQ11" s="121"/>
      <c r="HR11" s="121"/>
    </row>
    <row r="12" spans="1:226" s="123" customFormat="1" ht="13.5" customHeight="1">
      <c r="A12" s="118" t="s">
        <v>137</v>
      </c>
      <c r="B12" s="111">
        <f t="shared" si="1"/>
        <v>377.72280000000001</v>
      </c>
      <c r="C12" s="119"/>
      <c r="D12" s="119"/>
      <c r="E12" s="119"/>
      <c r="F12" s="119"/>
      <c r="G12" s="119">
        <f>F4*0.3</f>
        <v>377.72280000000001</v>
      </c>
      <c r="H12" s="111">
        <f t="shared" si="2"/>
        <v>388.73669999999998</v>
      </c>
      <c r="I12" s="119"/>
      <c r="J12" s="119"/>
      <c r="K12" s="119"/>
      <c r="L12" s="119"/>
      <c r="M12" s="119">
        <f>L4*0.3</f>
        <v>388.73669999999998</v>
      </c>
      <c r="N12" s="120">
        <f t="shared" ref="N12:N14" si="19">O12+Q12+R12+S12</f>
        <v>597.14200000000005</v>
      </c>
      <c r="O12" s="119">
        <v>0.436</v>
      </c>
      <c r="P12" s="119"/>
      <c r="Q12" s="119">
        <v>0.28999999999999998</v>
      </c>
      <c r="R12" s="119">
        <v>36.036999999999999</v>
      </c>
      <c r="S12" s="119">
        <v>560.37900000000002</v>
      </c>
      <c r="T12" s="121">
        <v>735.20400000000006</v>
      </c>
      <c r="U12" s="98">
        <f t="shared" si="11"/>
        <v>766.45949999999993</v>
      </c>
      <c r="V12" s="121"/>
      <c r="W12" s="121"/>
      <c r="X12" s="121"/>
      <c r="Y12" s="121"/>
      <c r="Z12" s="121"/>
      <c r="AA12" s="121"/>
      <c r="AB12" s="121">
        <v>519.41972413793098</v>
      </c>
      <c r="AC12" s="121">
        <v>53.984999999999999</v>
      </c>
      <c r="AD12" s="121">
        <v>288.19197000000003</v>
      </c>
      <c r="AE12" s="121">
        <v>120.50099999999986</v>
      </c>
      <c r="AF12" s="234" t="s">
        <v>138</v>
      </c>
      <c r="AG12" s="234"/>
      <c r="AH12" s="118" t="s">
        <v>137</v>
      </c>
      <c r="AI12" s="111">
        <f t="shared" si="14"/>
        <v>0</v>
      </c>
      <c r="AJ12" s="119"/>
      <c r="AK12" s="119"/>
      <c r="AL12" s="119"/>
      <c r="AM12" s="119"/>
      <c r="AN12" s="119">
        <f>AM4*0.3</f>
        <v>0</v>
      </c>
      <c r="AO12" s="111">
        <f t="shared" si="15"/>
        <v>0</v>
      </c>
      <c r="AP12" s="119"/>
      <c r="AQ12" s="119"/>
      <c r="AR12" s="119"/>
      <c r="AS12" s="119"/>
      <c r="AT12" s="119">
        <f>AS4*0.3</f>
        <v>0</v>
      </c>
      <c r="AU12" s="120">
        <f t="shared" ref="AU12:AU14" si="20">AV12+AX12+AY12+AZ12</f>
        <v>313.988</v>
      </c>
      <c r="AV12" s="119"/>
      <c r="AW12" s="119"/>
      <c r="AX12" s="119"/>
      <c r="AY12" s="119">
        <v>61.627000000000002</v>
      </c>
      <c r="AZ12" s="119">
        <v>252.36099999999999</v>
      </c>
      <c r="BA12" s="121"/>
      <c r="BB12" s="118" t="s">
        <v>137</v>
      </c>
      <c r="BC12" s="111">
        <f t="shared" si="16"/>
        <v>377.72280000000001</v>
      </c>
      <c r="BD12" s="115"/>
      <c r="BE12" s="115"/>
      <c r="BF12" s="115"/>
      <c r="BG12" s="115"/>
      <c r="BH12" s="115">
        <f t="shared" si="6"/>
        <v>377.72280000000001</v>
      </c>
      <c r="BI12" s="111">
        <f t="shared" si="17"/>
        <v>388.73669999999998</v>
      </c>
      <c r="BJ12" s="115"/>
      <c r="BK12" s="115"/>
      <c r="BL12" s="115"/>
      <c r="BM12" s="115"/>
      <c r="BN12" s="115">
        <f t="shared" ref="BN12:BN14" si="21">M12+AT12</f>
        <v>388.73669999999998</v>
      </c>
      <c r="BO12" s="120">
        <f t="shared" ref="BO12:BO14" si="22">BP12+BR12+BS12+BT12</f>
        <v>911.13</v>
      </c>
      <c r="BP12" s="119">
        <f t="shared" ref="BP12:BP14" si="23">AV12+O12</f>
        <v>0.436</v>
      </c>
      <c r="BQ12" s="119">
        <f t="shared" si="18"/>
        <v>0</v>
      </c>
      <c r="BR12" s="119">
        <f t="shared" si="18"/>
        <v>0.28999999999999998</v>
      </c>
      <c r="BS12" s="119">
        <f t="shared" si="18"/>
        <v>97.664000000000001</v>
      </c>
      <c r="BT12" s="119">
        <f t="shared" si="18"/>
        <v>812.74</v>
      </c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21"/>
      <c r="GK12" s="121"/>
      <c r="GL12" s="121"/>
      <c r="GM12" s="121"/>
      <c r="GN12" s="121"/>
      <c r="GO12" s="121"/>
      <c r="GP12" s="121"/>
      <c r="GQ12" s="121"/>
      <c r="GR12" s="121"/>
      <c r="GS12" s="121"/>
      <c r="GT12" s="121"/>
      <c r="GU12" s="121"/>
      <c r="GV12" s="121"/>
      <c r="GW12" s="121"/>
      <c r="GX12" s="121"/>
      <c r="GY12" s="121"/>
      <c r="GZ12" s="121"/>
      <c r="HA12" s="121"/>
      <c r="HB12" s="121"/>
      <c r="HC12" s="121"/>
      <c r="HD12" s="121"/>
      <c r="HE12" s="121"/>
      <c r="HF12" s="121"/>
      <c r="HG12" s="121"/>
      <c r="HH12" s="121"/>
      <c r="HI12" s="121"/>
      <c r="HJ12" s="121"/>
      <c r="HK12" s="121"/>
      <c r="HL12" s="121"/>
      <c r="HM12" s="121"/>
      <c r="HN12" s="121"/>
      <c r="HO12" s="121"/>
      <c r="HP12" s="121"/>
      <c r="HQ12" s="121"/>
      <c r="HR12" s="121"/>
    </row>
    <row r="13" spans="1:226" s="123" customFormat="1">
      <c r="A13" s="118" t="s">
        <v>139</v>
      </c>
      <c r="B13" s="111"/>
      <c r="C13" s="119"/>
      <c r="D13" s="119"/>
      <c r="E13" s="119"/>
      <c r="F13" s="119"/>
      <c r="G13" s="119">
        <f>G4*0.7</f>
        <v>377.72280000000001</v>
      </c>
      <c r="H13" s="111"/>
      <c r="I13" s="119"/>
      <c r="J13" s="119"/>
      <c r="K13" s="119"/>
      <c r="L13" s="119"/>
      <c r="M13" s="119">
        <f>M4*0.7</f>
        <v>388.73519999999996</v>
      </c>
      <c r="N13" s="120">
        <f t="shared" si="19"/>
        <v>143.22499999999999</v>
      </c>
      <c r="O13" s="119">
        <v>2.242</v>
      </c>
      <c r="P13" s="119"/>
      <c r="Q13" s="119">
        <v>1.655</v>
      </c>
      <c r="R13" s="119">
        <v>17.236999999999998</v>
      </c>
      <c r="S13" s="119">
        <v>122.09099999999999</v>
      </c>
      <c r="T13" s="121"/>
      <c r="U13" s="98"/>
      <c r="V13" s="121"/>
      <c r="W13" s="121"/>
      <c r="X13" s="121"/>
      <c r="Y13" s="121"/>
      <c r="Z13" s="121"/>
      <c r="AA13" s="121"/>
      <c r="AB13" s="121">
        <f>AB12-P16</f>
        <v>416.8626067034611</v>
      </c>
      <c r="AC13" s="121"/>
      <c r="AD13" s="121"/>
      <c r="AE13" s="121"/>
      <c r="AF13" s="122">
        <f>(N13+N14)/N10</f>
        <v>0.29999992483898635</v>
      </c>
      <c r="AG13" s="122">
        <f>(AU13+AU14)/AU10</f>
        <v>0.30000021557996404</v>
      </c>
      <c r="AH13" s="118" t="s">
        <v>139</v>
      </c>
      <c r="AI13" s="111"/>
      <c r="AJ13" s="119"/>
      <c r="AK13" s="119"/>
      <c r="AL13" s="119"/>
      <c r="AM13" s="119"/>
      <c r="AN13" s="119">
        <f>AN4*0.7</f>
        <v>0</v>
      </c>
      <c r="AO13" s="111"/>
      <c r="AP13" s="119"/>
      <c r="AQ13" s="119"/>
      <c r="AR13" s="119"/>
      <c r="AS13" s="119"/>
      <c r="AT13" s="119">
        <f>AT4*0.7</f>
        <v>0</v>
      </c>
      <c r="AU13" s="120">
        <f t="shared" si="20"/>
        <v>561.23099999999999</v>
      </c>
      <c r="AV13" s="119">
        <v>0.41099999999999998</v>
      </c>
      <c r="AW13" s="119"/>
      <c r="AX13" s="119"/>
      <c r="AY13" s="119">
        <v>77.006</v>
      </c>
      <c r="AZ13" s="119">
        <v>483.81400000000002</v>
      </c>
      <c r="BA13" s="121"/>
      <c r="BB13" s="118" t="s">
        <v>139</v>
      </c>
      <c r="BC13" s="111"/>
      <c r="BD13" s="115"/>
      <c r="BE13" s="115"/>
      <c r="BF13" s="115"/>
      <c r="BG13" s="115"/>
      <c r="BH13" s="115">
        <f t="shared" si="6"/>
        <v>377.72280000000001</v>
      </c>
      <c r="BI13" s="111"/>
      <c r="BJ13" s="115"/>
      <c r="BK13" s="115"/>
      <c r="BL13" s="115"/>
      <c r="BM13" s="115"/>
      <c r="BN13" s="115">
        <f t="shared" si="21"/>
        <v>388.73519999999996</v>
      </c>
      <c r="BO13" s="120">
        <f t="shared" si="22"/>
        <v>704.4559999999999</v>
      </c>
      <c r="BP13" s="119">
        <f t="shared" si="23"/>
        <v>2.653</v>
      </c>
      <c r="BQ13" s="119">
        <f t="shared" si="18"/>
        <v>0</v>
      </c>
      <c r="BR13" s="119">
        <f t="shared" si="18"/>
        <v>1.655</v>
      </c>
      <c r="BS13" s="119">
        <f t="shared" si="18"/>
        <v>94.242999999999995</v>
      </c>
      <c r="BT13" s="119">
        <f t="shared" si="18"/>
        <v>605.90499999999997</v>
      </c>
      <c r="BU13" s="121"/>
      <c r="BV13" s="121"/>
      <c r="BW13" s="121"/>
      <c r="BX13" s="121"/>
      <c r="BY13" s="121"/>
      <c r="BZ13" s="121"/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1"/>
      <c r="DH13" s="121"/>
      <c r="DI13" s="121"/>
      <c r="DJ13" s="121"/>
      <c r="DK13" s="121"/>
      <c r="DL13" s="121"/>
      <c r="DM13" s="121"/>
      <c r="DN13" s="121"/>
      <c r="DO13" s="121"/>
      <c r="DP13" s="121"/>
      <c r="DQ13" s="121"/>
      <c r="DR13" s="121"/>
      <c r="DS13" s="121"/>
      <c r="DT13" s="121"/>
      <c r="DU13" s="121"/>
      <c r="DV13" s="121"/>
      <c r="DW13" s="121"/>
      <c r="DX13" s="121"/>
      <c r="DY13" s="121"/>
      <c r="DZ13" s="121"/>
      <c r="EA13" s="121"/>
      <c r="EB13" s="121"/>
      <c r="EC13" s="121"/>
      <c r="ED13" s="121"/>
      <c r="EE13" s="121"/>
      <c r="EF13" s="121"/>
      <c r="EG13" s="121"/>
      <c r="EH13" s="121"/>
      <c r="EI13" s="121"/>
      <c r="EJ13" s="121"/>
      <c r="EK13" s="121"/>
      <c r="EL13" s="121"/>
      <c r="EM13" s="121"/>
      <c r="EN13" s="121"/>
      <c r="EO13" s="121"/>
      <c r="EP13" s="121"/>
      <c r="EQ13" s="121"/>
      <c r="ER13" s="121"/>
      <c r="ES13" s="121"/>
      <c r="ET13" s="121"/>
      <c r="EU13" s="121"/>
      <c r="EV13" s="121"/>
      <c r="EW13" s="121"/>
      <c r="EX13" s="121"/>
      <c r="EY13" s="121"/>
      <c r="EZ13" s="121"/>
      <c r="FA13" s="121"/>
      <c r="FB13" s="121"/>
      <c r="FC13" s="121"/>
      <c r="FD13" s="121"/>
      <c r="FE13" s="121"/>
      <c r="FF13" s="121"/>
      <c r="FG13" s="121"/>
      <c r="FH13" s="121"/>
      <c r="FI13" s="121"/>
      <c r="FJ13" s="121"/>
      <c r="FK13" s="121"/>
      <c r="FL13" s="121"/>
      <c r="FM13" s="121"/>
      <c r="FN13" s="121"/>
      <c r="FO13" s="121"/>
      <c r="FP13" s="121"/>
      <c r="FQ13" s="121"/>
      <c r="FR13" s="121"/>
      <c r="FS13" s="121"/>
      <c r="FT13" s="121"/>
      <c r="FU13" s="121"/>
      <c r="FV13" s="121"/>
      <c r="FW13" s="121"/>
      <c r="FX13" s="121"/>
      <c r="FY13" s="121"/>
      <c r="FZ13" s="121"/>
      <c r="GA13" s="121"/>
      <c r="GB13" s="121"/>
      <c r="GC13" s="121"/>
      <c r="GD13" s="121"/>
      <c r="GE13" s="121"/>
      <c r="GF13" s="121"/>
      <c r="GG13" s="121"/>
      <c r="GH13" s="121"/>
      <c r="GI13" s="121"/>
      <c r="GJ13" s="121"/>
      <c r="GK13" s="121"/>
      <c r="GL13" s="121"/>
      <c r="GM13" s="121"/>
      <c r="GN13" s="121"/>
      <c r="GO13" s="121"/>
      <c r="GP13" s="121"/>
      <c r="GQ13" s="121"/>
      <c r="GR13" s="121"/>
      <c r="GS13" s="121"/>
      <c r="GT13" s="121"/>
      <c r="GU13" s="121"/>
      <c r="GV13" s="121"/>
      <c r="GW13" s="121"/>
      <c r="GX13" s="121"/>
      <c r="GY13" s="121"/>
      <c r="GZ13" s="121"/>
      <c r="HA13" s="121"/>
      <c r="HB13" s="121"/>
      <c r="HC13" s="121"/>
      <c r="HD13" s="121"/>
      <c r="HE13" s="121"/>
      <c r="HF13" s="121"/>
      <c r="HG13" s="121"/>
      <c r="HH13" s="121"/>
      <c r="HI13" s="121"/>
      <c r="HJ13" s="121"/>
      <c r="HK13" s="121"/>
      <c r="HL13" s="121"/>
      <c r="HM13" s="121"/>
      <c r="HN13" s="121"/>
      <c r="HO13" s="121"/>
      <c r="HP13" s="121"/>
      <c r="HQ13" s="121"/>
      <c r="HR13" s="121"/>
    </row>
    <row r="14" spans="1:226" s="123" customFormat="1" ht="13.5" customHeight="1">
      <c r="A14" s="118" t="s">
        <v>140</v>
      </c>
      <c r="B14" s="111"/>
      <c r="C14" s="119"/>
      <c r="D14" s="119"/>
      <c r="E14" s="119"/>
      <c r="F14" s="119"/>
      <c r="G14" s="119">
        <f>G4*0.3</f>
        <v>161.88120000000001</v>
      </c>
      <c r="H14" s="111"/>
      <c r="I14" s="119"/>
      <c r="J14" s="119"/>
      <c r="K14" s="119"/>
      <c r="L14" s="119"/>
      <c r="M14" s="119">
        <f>M4*0.3</f>
        <v>166.60079999999999</v>
      </c>
      <c r="N14" s="120">
        <f t="shared" si="19"/>
        <v>255.91800000000001</v>
      </c>
      <c r="O14" s="119">
        <v>0.187</v>
      </c>
      <c r="P14" s="119"/>
      <c r="Q14" s="119">
        <v>0.124</v>
      </c>
      <c r="R14" s="119">
        <v>15.445</v>
      </c>
      <c r="S14" s="119">
        <v>240.16200000000001</v>
      </c>
      <c r="T14" s="121"/>
      <c r="U14" s="98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233" t="s">
        <v>120</v>
      </c>
      <c r="AG14" s="233"/>
      <c r="AH14" s="118" t="s">
        <v>140</v>
      </c>
      <c r="AI14" s="111"/>
      <c r="AJ14" s="119"/>
      <c r="AK14" s="119"/>
      <c r="AL14" s="119"/>
      <c r="AM14" s="119"/>
      <c r="AN14" s="119">
        <f>AN4*0.3</f>
        <v>0</v>
      </c>
      <c r="AO14" s="111"/>
      <c r="AP14" s="119"/>
      <c r="AQ14" s="119"/>
      <c r="AR14" s="119"/>
      <c r="AS14" s="119"/>
      <c r="AT14" s="119">
        <f>AT4*0.3</f>
        <v>0</v>
      </c>
      <c r="AU14" s="120">
        <f t="shared" si="20"/>
        <v>134.56700000000001</v>
      </c>
      <c r="AV14" s="119"/>
      <c r="AW14" s="119"/>
      <c r="AX14" s="119"/>
      <c r="AY14" s="119">
        <v>26.411999999999999</v>
      </c>
      <c r="AZ14" s="119">
        <v>108.155</v>
      </c>
      <c r="BA14" s="121"/>
      <c r="BB14" s="118" t="s">
        <v>140</v>
      </c>
      <c r="BC14" s="111"/>
      <c r="BD14" s="115"/>
      <c r="BE14" s="115"/>
      <c r="BF14" s="115"/>
      <c r="BG14" s="115"/>
      <c r="BH14" s="115">
        <f t="shared" si="6"/>
        <v>161.88120000000001</v>
      </c>
      <c r="BI14" s="111"/>
      <c r="BJ14" s="115"/>
      <c r="BK14" s="115"/>
      <c r="BL14" s="115"/>
      <c r="BM14" s="115"/>
      <c r="BN14" s="115">
        <f t="shared" si="21"/>
        <v>166.60079999999999</v>
      </c>
      <c r="BO14" s="120">
        <f t="shared" si="22"/>
        <v>390.48500000000001</v>
      </c>
      <c r="BP14" s="119">
        <f t="shared" si="23"/>
        <v>0.187</v>
      </c>
      <c r="BQ14" s="119">
        <f t="shared" si="18"/>
        <v>0</v>
      </c>
      <c r="BR14" s="119">
        <f t="shared" si="18"/>
        <v>0.124</v>
      </c>
      <c r="BS14" s="119">
        <f t="shared" si="18"/>
        <v>41.856999999999999</v>
      </c>
      <c r="BT14" s="119">
        <f t="shared" si="18"/>
        <v>348.31700000000001</v>
      </c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/>
      <c r="DR14" s="121"/>
      <c r="DS14" s="121"/>
      <c r="DT14" s="121"/>
      <c r="DU14" s="121"/>
      <c r="DV14" s="121"/>
      <c r="DW14" s="121"/>
      <c r="DX14" s="121"/>
      <c r="DY14" s="121"/>
      <c r="DZ14" s="121"/>
      <c r="EA14" s="121"/>
      <c r="EB14" s="121"/>
      <c r="EC14" s="121"/>
      <c r="ED14" s="121"/>
      <c r="EE14" s="121"/>
      <c r="EF14" s="121"/>
      <c r="EG14" s="121"/>
      <c r="EH14" s="121"/>
      <c r="EI14" s="121"/>
      <c r="EJ14" s="121"/>
      <c r="EK14" s="121"/>
      <c r="EL14" s="121"/>
      <c r="EM14" s="121"/>
      <c r="EN14" s="121"/>
      <c r="EO14" s="121"/>
      <c r="EP14" s="121"/>
      <c r="EQ14" s="121"/>
      <c r="ER14" s="121"/>
      <c r="ES14" s="121"/>
      <c r="ET14" s="121"/>
      <c r="EU14" s="121"/>
      <c r="EV14" s="121"/>
      <c r="EW14" s="121"/>
      <c r="EX14" s="121"/>
      <c r="EY14" s="121"/>
      <c r="EZ14" s="121"/>
      <c r="FA14" s="121"/>
      <c r="FB14" s="121"/>
      <c r="FC14" s="121"/>
      <c r="FD14" s="121"/>
      <c r="FE14" s="121"/>
      <c r="FF14" s="121"/>
      <c r="FG14" s="121"/>
      <c r="FH14" s="121"/>
      <c r="FI14" s="121"/>
      <c r="FJ14" s="121"/>
      <c r="FK14" s="121"/>
      <c r="FL14" s="121"/>
      <c r="FM14" s="121"/>
      <c r="FN14" s="121"/>
      <c r="FO14" s="121"/>
      <c r="FP14" s="121"/>
      <c r="FQ14" s="121"/>
      <c r="FR14" s="121"/>
      <c r="FS14" s="121"/>
      <c r="FT14" s="121"/>
      <c r="FU14" s="121"/>
      <c r="FV14" s="121"/>
      <c r="FW14" s="121"/>
      <c r="FX14" s="121"/>
      <c r="FY14" s="121"/>
      <c r="FZ14" s="121"/>
      <c r="GA14" s="121"/>
      <c r="GB14" s="121"/>
      <c r="GC14" s="121"/>
      <c r="GD14" s="121"/>
      <c r="GE14" s="121"/>
      <c r="GF14" s="121"/>
      <c r="GG14" s="121"/>
      <c r="GH14" s="121"/>
      <c r="GI14" s="121"/>
      <c r="GJ14" s="121"/>
      <c r="GK14" s="121"/>
      <c r="GL14" s="121"/>
      <c r="GM14" s="121"/>
      <c r="GN14" s="121"/>
      <c r="GO14" s="121"/>
      <c r="GP14" s="121"/>
      <c r="GQ14" s="121"/>
      <c r="GR14" s="121"/>
      <c r="GS14" s="121"/>
      <c r="GT14" s="121"/>
      <c r="GU14" s="121"/>
      <c r="GV14" s="121"/>
      <c r="GW14" s="121"/>
      <c r="GX14" s="121"/>
      <c r="GY14" s="121"/>
      <c r="GZ14" s="121"/>
      <c r="HA14" s="121"/>
      <c r="HB14" s="121"/>
      <c r="HC14" s="121"/>
      <c r="HD14" s="121"/>
      <c r="HE14" s="121"/>
      <c r="HF14" s="121"/>
      <c r="HG14" s="121"/>
      <c r="HH14" s="121"/>
      <c r="HI14" s="121"/>
      <c r="HJ14" s="121"/>
      <c r="HK14" s="121"/>
      <c r="HL14" s="121"/>
      <c r="HM14" s="121"/>
      <c r="HN14" s="121"/>
      <c r="HO14" s="121"/>
      <c r="HP14" s="121"/>
      <c r="HQ14" s="121"/>
      <c r="HR14" s="121"/>
    </row>
    <row r="15" spans="1:226" s="107" customFormat="1">
      <c r="A15" s="124" t="s">
        <v>141</v>
      </c>
      <c r="B15" s="111">
        <f>SUM(C15:G15)</f>
        <v>5686.1147499999997</v>
      </c>
      <c r="C15" s="111">
        <f>C9+C10</f>
        <v>1249.559151819506</v>
      </c>
      <c r="D15" s="111">
        <f>D9+D10</f>
        <v>371.12015000000002</v>
      </c>
      <c r="E15" s="111">
        <f>E9+E10</f>
        <v>308.26101984934337</v>
      </c>
      <c r="F15" s="111">
        <f>F9+F10</f>
        <v>1196.5636991737913</v>
      </c>
      <c r="G15" s="111">
        <f>G9+G10</f>
        <v>2560.6107291573589</v>
      </c>
      <c r="H15" s="111">
        <f t="shared" si="2"/>
        <v>5729.1152500000007</v>
      </c>
      <c r="I15" s="111">
        <f>I9+I10</f>
        <v>1202.2268023380441</v>
      </c>
      <c r="J15" s="111">
        <f>J9+J10</f>
        <v>371.12015000000002</v>
      </c>
      <c r="K15" s="111">
        <f>K9+K10</f>
        <v>247.32190346903693</v>
      </c>
      <c r="L15" s="111">
        <f>L9+L10</f>
        <v>1138.5293823459992</v>
      </c>
      <c r="M15" s="111">
        <f>M9+M10</f>
        <v>2769.917011846921</v>
      </c>
      <c r="N15" s="111">
        <f>SUM(O15:S15)</f>
        <v>6871.4380980000005</v>
      </c>
      <c r="O15" s="111">
        <f>O9+O10</f>
        <v>2980.6870524292308</v>
      </c>
      <c r="P15" s="111">
        <f>P9+P10</f>
        <v>714.08363357076951</v>
      </c>
      <c r="Q15" s="111">
        <f>Q9+Q10</f>
        <v>394.73803300000003</v>
      </c>
      <c r="R15" s="111">
        <f>R9+R10</f>
        <v>1080.2587520000002</v>
      </c>
      <c r="S15" s="111">
        <f>S9+S10</f>
        <v>1701.670627</v>
      </c>
      <c r="T15" s="107">
        <v>9730.9195</v>
      </c>
      <c r="U15" s="98">
        <f t="shared" si="11"/>
        <v>11415.23</v>
      </c>
      <c r="V15" s="107">
        <v>135.10699999999994</v>
      </c>
      <c r="W15" s="107">
        <v>1762.9402000000005</v>
      </c>
      <c r="X15" s="107">
        <v>2317.7822999999999</v>
      </c>
      <c r="Y15" s="107">
        <f>N15-P15</f>
        <v>6157.3544644292306</v>
      </c>
      <c r="AF15" s="125">
        <f>(N11+N13)/N10</f>
        <v>0.35883145668809013</v>
      </c>
      <c r="AG15" s="125">
        <f>(AU11+AU13)/AU10</f>
        <v>0.80660105849762342</v>
      </c>
      <c r="AH15" s="124" t="s">
        <v>141</v>
      </c>
      <c r="AI15" s="111">
        <f>SUM(AJ15:AN15)</f>
        <v>3887.4347499999994</v>
      </c>
      <c r="AJ15" s="111">
        <f>AJ9+AJ10</f>
        <v>1620.679301819506</v>
      </c>
      <c r="AK15" s="111">
        <f>AK9+AK10</f>
        <v>0</v>
      </c>
      <c r="AL15" s="111">
        <f>AL9+AL10</f>
        <v>308.26101984934337</v>
      </c>
      <c r="AM15" s="111">
        <f>AM9+AM10</f>
        <v>1196.5636991737913</v>
      </c>
      <c r="AN15" s="111">
        <f>AN9+AN10</f>
        <v>761.93072915735866</v>
      </c>
      <c r="AO15" s="111">
        <f t="shared" ref="AO15:AO17" si="24">SUM(AP15:AT15)</f>
        <v>3877.9902500000017</v>
      </c>
      <c r="AP15" s="111">
        <f>AP9+AP10</f>
        <v>1573.346952338044</v>
      </c>
      <c r="AQ15" s="111">
        <f>AQ9+AQ10</f>
        <v>0</v>
      </c>
      <c r="AR15" s="111">
        <f>AR9+AR10</f>
        <v>247.32190346903693</v>
      </c>
      <c r="AS15" s="111">
        <f>AS9+AS10</f>
        <v>1138.5293823459992</v>
      </c>
      <c r="AT15" s="111">
        <f>AT9+AT10</f>
        <v>918.79201184692135</v>
      </c>
      <c r="AU15" s="111">
        <f>SUM(AV15:AZ15)</f>
        <v>4547.4673770000009</v>
      </c>
      <c r="AV15" s="111">
        <f>AV9+AV10</f>
        <v>242.89314800000002</v>
      </c>
      <c r="AW15" s="111">
        <f>AW9+AW10</f>
        <v>0</v>
      </c>
      <c r="AX15" s="111">
        <f>AX9+AX10</f>
        <v>10.524215</v>
      </c>
      <c r="AY15" s="111">
        <f>AY9+AY10</f>
        <v>1748.9162759999999</v>
      </c>
      <c r="AZ15" s="111">
        <f>AZ9+AZ10</f>
        <v>2545.1337380000004</v>
      </c>
      <c r="BB15" s="124" t="s">
        <v>141</v>
      </c>
      <c r="BC15" s="111">
        <f>SUM(BD15:BH15)</f>
        <v>9573.5494999999992</v>
      </c>
      <c r="BD15" s="111">
        <f>BD9+BD10</f>
        <v>2870.2384536390118</v>
      </c>
      <c r="BE15" s="111">
        <f>BE9+BE10</f>
        <v>371.12015000000002</v>
      </c>
      <c r="BF15" s="111">
        <f>BF9+BF10</f>
        <v>616.52203969868674</v>
      </c>
      <c r="BG15" s="111">
        <f>BG9+BG10</f>
        <v>2393.1273983475826</v>
      </c>
      <c r="BH15" s="111">
        <f>BH9+BH10</f>
        <v>3322.5414583147176</v>
      </c>
      <c r="BI15" s="111">
        <f t="shared" ref="BI15:BI17" si="25">SUM(BJ15:BN15)</f>
        <v>9607.1055000000033</v>
      </c>
      <c r="BJ15" s="111">
        <f>BJ9+BJ10</f>
        <v>2775.5737546760884</v>
      </c>
      <c r="BK15" s="111">
        <f>BK9+BK10</f>
        <v>371.12015000000002</v>
      </c>
      <c r="BL15" s="111">
        <f>BL9+BL10</f>
        <v>494.64380693807385</v>
      </c>
      <c r="BM15" s="111">
        <f>BM9+BM10</f>
        <v>2277.0587646919985</v>
      </c>
      <c r="BN15" s="111">
        <f>BN9+BN10</f>
        <v>3688.7090236938425</v>
      </c>
      <c r="BO15" s="111">
        <f>SUM(BP15:BT15)</f>
        <v>11418.905475000001</v>
      </c>
      <c r="BP15" s="111">
        <f>BP9+BP10</f>
        <v>3223.5802004292309</v>
      </c>
      <c r="BQ15" s="111">
        <f>BQ9+BQ10</f>
        <v>714.08363357076951</v>
      </c>
      <c r="BR15" s="111">
        <f>BR9+BR10</f>
        <v>405.26224800000006</v>
      </c>
      <c r="BS15" s="111">
        <f>BS9+BS10</f>
        <v>2829.1750280000001</v>
      </c>
      <c r="BT15" s="111">
        <f>BT9+BT10</f>
        <v>4246.804365</v>
      </c>
    </row>
    <row r="16" spans="1:226">
      <c r="A16" s="110" t="s">
        <v>142</v>
      </c>
      <c r="B16" s="111">
        <f t="shared" si="1"/>
        <v>985.8541420900001</v>
      </c>
      <c r="C16" s="126">
        <f>B33*C33-D16-10</f>
        <v>358.53255793298717</v>
      </c>
      <c r="D16" s="126">
        <f>'[132]ставка ВН1'!C8</f>
        <v>109.22</v>
      </c>
      <c r="E16" s="126">
        <f>B33*E33+10</f>
        <v>94.587734374957975</v>
      </c>
      <c r="F16" s="126">
        <f>B33*F33+10</f>
        <v>246.4384095287779</v>
      </c>
      <c r="G16" s="126">
        <f>B33*G33-10</f>
        <v>177.07544025327701</v>
      </c>
      <c r="H16" s="111">
        <f t="shared" si="2"/>
        <v>977.7128853050001</v>
      </c>
      <c r="I16" s="112">
        <f>H33*I33-J16-20</f>
        <v>344.58724179770445</v>
      </c>
      <c r="J16" s="112">
        <f>'[132]ставка ВН1'!C8</f>
        <v>109.22</v>
      </c>
      <c r="K16" s="112">
        <f>K33*H33-8</f>
        <v>75.8892025769904</v>
      </c>
      <c r="L16" s="112">
        <f>L33*H33</f>
        <v>234.48588356816268</v>
      </c>
      <c r="M16" s="112">
        <f>M33*H33+10+8+10</f>
        <v>213.53055736214259</v>
      </c>
      <c r="N16" s="111">
        <f>O16+Q16+R16+S16+P16</f>
        <v>734.431694137931</v>
      </c>
      <c r="O16" s="112">
        <f>465.816724137931-P16</f>
        <v>363.25960670346115</v>
      </c>
      <c r="P16" s="112">
        <v>102.55711743446986</v>
      </c>
      <c r="Q16" s="112">
        <v>53.012</v>
      </c>
      <c r="R16" s="112">
        <v>148.20097000000001</v>
      </c>
      <c r="S16" s="112">
        <v>67.401999999999958</v>
      </c>
      <c r="T16" s="98">
        <v>958.74495551809423</v>
      </c>
      <c r="U16" s="98">
        <f>(B16+H16)/2</f>
        <v>981.7835136975001</v>
      </c>
      <c r="AF16" s="233" t="s">
        <v>121</v>
      </c>
      <c r="AG16" s="233"/>
      <c r="AH16" s="110" t="s">
        <v>142</v>
      </c>
      <c r="AI16" s="111">
        <f t="shared" ref="AI16:AI18" si="26">SUM(AJ16:AN16)</f>
        <v>985.8541420900001</v>
      </c>
      <c r="AJ16" s="126">
        <f>AI33*AJ33-AK16-10</f>
        <v>467.7525579329872</v>
      </c>
      <c r="AK16" s="126">
        <f>'[132]ставка ВН1'!AI8</f>
        <v>0</v>
      </c>
      <c r="AL16" s="126">
        <f>AI33*AL33+10</f>
        <v>94.587734374957975</v>
      </c>
      <c r="AM16" s="126">
        <f>AI33*AM33+10</f>
        <v>246.4384095287779</v>
      </c>
      <c r="AN16" s="126">
        <f>AI33*AN33-10</f>
        <v>177.07544025327701</v>
      </c>
      <c r="AO16" s="111">
        <f t="shared" si="24"/>
        <v>977.7128853050001</v>
      </c>
      <c r="AP16" s="112">
        <f>AO33*AP33-AQ16-20</f>
        <v>453.80724179770442</v>
      </c>
      <c r="AQ16" s="112">
        <f>'[132]ставка ВН1'!AI8</f>
        <v>0</v>
      </c>
      <c r="AR16" s="112">
        <f>AR33*AO33-8</f>
        <v>75.8892025769904</v>
      </c>
      <c r="AS16" s="112">
        <f>AS33*AO33</f>
        <v>234.48588356816268</v>
      </c>
      <c r="AT16" s="112">
        <f>AT33*AO33+10+8+10</f>
        <v>213.53055736214259</v>
      </c>
      <c r="AU16" s="111">
        <f>AV16+AX16+AY16+AZ16+AW16</f>
        <v>211.43899999999999</v>
      </c>
      <c r="AV16" s="112">
        <v>27.376000000000001</v>
      </c>
      <c r="AW16" s="112"/>
      <c r="AX16" s="112">
        <v>0.97299999999999998</v>
      </c>
      <c r="AY16" s="112">
        <v>129.99100000000001</v>
      </c>
      <c r="AZ16" s="112">
        <v>53.09899999999999</v>
      </c>
      <c r="BB16" s="110" t="s">
        <v>142</v>
      </c>
      <c r="BC16" s="111">
        <f t="shared" ref="BC16:BC18" si="27">SUM(BD16:BH16)</f>
        <v>1971.7082841800002</v>
      </c>
      <c r="BD16" s="126">
        <f>C16+AJ16</f>
        <v>826.28511586597438</v>
      </c>
      <c r="BE16" s="126">
        <f t="shared" ref="BE16:BH17" si="28">D16+AK16</f>
        <v>109.22</v>
      </c>
      <c r="BF16" s="126">
        <f t="shared" si="28"/>
        <v>189.17546874991595</v>
      </c>
      <c r="BG16" s="126">
        <f t="shared" si="28"/>
        <v>492.87681905755579</v>
      </c>
      <c r="BH16" s="126">
        <f t="shared" si="28"/>
        <v>354.15088050655402</v>
      </c>
      <c r="BI16" s="111">
        <f t="shared" si="25"/>
        <v>943.85423914238231</v>
      </c>
      <c r="BJ16" s="112">
        <f>I16+AP16</f>
        <v>798.39448359540893</v>
      </c>
      <c r="BK16" s="112">
        <f>'[132]ставка ВН1'!BC8</f>
        <v>0</v>
      </c>
      <c r="BL16" s="112">
        <f>BL33*BI33-8</f>
        <v>12.886288899416485</v>
      </c>
      <c r="BM16" s="112">
        <f>BM33*BI33</f>
        <v>58.381052109117398</v>
      </c>
      <c r="BN16" s="112">
        <f>BN33*BI33+10+8+10</f>
        <v>74.19241453843955</v>
      </c>
      <c r="BO16" s="111">
        <f>BP16+BR16+BS16+BT16+BQ16</f>
        <v>945.87069413793108</v>
      </c>
      <c r="BP16" s="112">
        <f>AV16+O16</f>
        <v>390.63560670346112</v>
      </c>
      <c r="BQ16" s="112">
        <f>P16</f>
        <v>102.55711743446986</v>
      </c>
      <c r="BR16" s="112">
        <f>AX16+Q16</f>
        <v>53.984999999999999</v>
      </c>
      <c r="BS16" s="112">
        <f t="shared" ref="BS16:BT17" si="29">AY16+R16</f>
        <v>278.19197000000003</v>
      </c>
      <c r="BT16" s="112">
        <f t="shared" si="29"/>
        <v>120.50099999999995</v>
      </c>
    </row>
    <row r="17" spans="1:226" s="117" customFormat="1" ht="15">
      <c r="A17" s="114" t="s">
        <v>143</v>
      </c>
      <c r="B17" s="111">
        <f t="shared" si="1"/>
        <v>726.14585791000002</v>
      </c>
      <c r="C17" s="115"/>
      <c r="D17" s="115"/>
      <c r="E17" s="115"/>
      <c r="F17" s="115"/>
      <c r="G17" s="115">
        <v>726.14585791000002</v>
      </c>
      <c r="H17" s="111">
        <f t="shared" si="2"/>
        <v>734.28711469500001</v>
      </c>
      <c r="I17" s="115"/>
      <c r="J17" s="115"/>
      <c r="K17" s="115"/>
      <c r="L17" s="115"/>
      <c r="M17" s="115">
        <v>734.28711469500001</v>
      </c>
      <c r="N17" s="116">
        <f>O17+Q17+R17+S17</f>
        <v>266.09699999999998</v>
      </c>
      <c r="O17" s="115">
        <v>1.62</v>
      </c>
      <c r="P17" s="115"/>
      <c r="Q17" s="115">
        <v>1.1859999999999999</v>
      </c>
      <c r="R17" s="115">
        <v>21.786999999999999</v>
      </c>
      <c r="S17" s="115">
        <v>241.50399999999999</v>
      </c>
      <c r="T17" s="101">
        <v>406.255</v>
      </c>
      <c r="U17" s="98">
        <f>(B17+H17)/2</f>
        <v>730.21648630250002</v>
      </c>
      <c r="V17" s="101">
        <v>71.857000000000014</v>
      </c>
      <c r="W17" s="101">
        <v>888.52480000000014</v>
      </c>
      <c r="X17" s="101">
        <v>1161.9469999999999</v>
      </c>
      <c r="Y17" s="98"/>
      <c r="Z17" s="98"/>
      <c r="AA17" s="98"/>
      <c r="AB17" s="98"/>
      <c r="AC17" s="98"/>
      <c r="AD17" s="98"/>
      <c r="AE17" s="98"/>
      <c r="AF17" s="127">
        <f>(N12+N14)/N10</f>
        <v>0.64116854331191009</v>
      </c>
      <c r="AG17" s="125">
        <f>(AU12+AU14)/AU10</f>
        <v>0.1933989415023768</v>
      </c>
      <c r="AH17" s="114" t="s">
        <v>143</v>
      </c>
      <c r="AI17" s="111">
        <f t="shared" si="26"/>
        <v>726.14585791000002</v>
      </c>
      <c r="AJ17" s="115"/>
      <c r="AK17" s="115"/>
      <c r="AL17" s="115"/>
      <c r="AM17" s="115"/>
      <c r="AN17" s="115">
        <v>726.14585791000002</v>
      </c>
      <c r="AO17" s="111">
        <f t="shared" si="24"/>
        <v>734.28711469500001</v>
      </c>
      <c r="AP17" s="115"/>
      <c r="AQ17" s="115"/>
      <c r="AR17" s="115"/>
      <c r="AS17" s="115"/>
      <c r="AT17" s="115">
        <v>734.28711469500001</v>
      </c>
      <c r="AU17" s="116">
        <f>AV17+AX17+AY17+AZ17</f>
        <v>463.80600000000004</v>
      </c>
      <c r="AV17" s="115">
        <v>0.27400000000000002</v>
      </c>
      <c r="AW17" s="115"/>
      <c r="AX17" s="115">
        <v>0</v>
      </c>
      <c r="AY17" s="115">
        <v>68.936000000000007</v>
      </c>
      <c r="AZ17" s="115">
        <v>394.596</v>
      </c>
      <c r="BA17" s="128"/>
      <c r="BB17" s="114" t="s">
        <v>143</v>
      </c>
      <c r="BC17" s="111">
        <f t="shared" si="27"/>
        <v>1452.29171582</v>
      </c>
      <c r="BD17" s="115">
        <f>C17+AJ17</f>
        <v>0</v>
      </c>
      <c r="BE17" s="115">
        <f t="shared" si="28"/>
        <v>0</v>
      </c>
      <c r="BF17" s="115">
        <f t="shared" si="28"/>
        <v>0</v>
      </c>
      <c r="BG17" s="115">
        <f t="shared" si="28"/>
        <v>0</v>
      </c>
      <c r="BH17" s="115">
        <f t="shared" si="28"/>
        <v>1452.29171582</v>
      </c>
      <c r="BI17" s="111">
        <f t="shared" si="25"/>
        <v>1468.57422939</v>
      </c>
      <c r="BJ17" s="112">
        <f>I17+AP17</f>
        <v>0</v>
      </c>
      <c r="BK17" s="112">
        <f t="shared" ref="BK17:BN17" si="30">J17+AQ17</f>
        <v>0</v>
      </c>
      <c r="BL17" s="112">
        <f t="shared" si="30"/>
        <v>0</v>
      </c>
      <c r="BM17" s="112">
        <f t="shared" si="30"/>
        <v>0</v>
      </c>
      <c r="BN17" s="112">
        <f t="shared" si="30"/>
        <v>1468.57422939</v>
      </c>
      <c r="BO17" s="116">
        <f>BP17+BR17+BS17+BT17</f>
        <v>729.90300000000002</v>
      </c>
      <c r="BP17" s="112">
        <f>AV17+O17</f>
        <v>1.8940000000000001</v>
      </c>
      <c r="BQ17" s="112">
        <f>P17</f>
        <v>0</v>
      </c>
      <c r="BR17" s="112">
        <f>AX17+Q17</f>
        <v>1.1859999999999999</v>
      </c>
      <c r="BS17" s="112">
        <f t="shared" si="29"/>
        <v>90.723000000000013</v>
      </c>
      <c r="BT17" s="112">
        <f t="shared" si="29"/>
        <v>636.1</v>
      </c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8"/>
      <c r="CM17" s="98"/>
      <c r="CN17" s="98"/>
      <c r="CO17" s="98"/>
      <c r="CP17" s="98"/>
      <c r="CQ17" s="98"/>
      <c r="CR17" s="98"/>
      <c r="CS17" s="98"/>
      <c r="CT17" s="98"/>
      <c r="CU17" s="98"/>
      <c r="CV17" s="98"/>
      <c r="CW17" s="98"/>
      <c r="CX17" s="98"/>
      <c r="CY17" s="98"/>
      <c r="CZ17" s="98"/>
      <c r="DA17" s="98"/>
      <c r="DB17" s="98"/>
      <c r="DC17" s="98"/>
      <c r="DD17" s="98"/>
      <c r="DE17" s="98"/>
      <c r="DF17" s="98"/>
      <c r="DG17" s="98"/>
      <c r="DH17" s="98"/>
      <c r="DI17" s="98"/>
      <c r="DJ17" s="98"/>
      <c r="DK17" s="98"/>
      <c r="DL17" s="98"/>
      <c r="DM17" s="98"/>
      <c r="DN17" s="98"/>
      <c r="DO17" s="98"/>
      <c r="DP17" s="98"/>
      <c r="DQ17" s="98"/>
      <c r="DR17" s="98"/>
      <c r="DS17" s="98"/>
      <c r="DT17" s="98"/>
      <c r="DU17" s="98"/>
      <c r="DV17" s="98"/>
      <c r="DW17" s="98"/>
      <c r="DX17" s="98"/>
      <c r="DY17" s="98"/>
      <c r="DZ17" s="98"/>
      <c r="EA17" s="98"/>
      <c r="EB17" s="98"/>
      <c r="EC17" s="98"/>
      <c r="ED17" s="98"/>
      <c r="EE17" s="98"/>
      <c r="EF17" s="98"/>
      <c r="EG17" s="98"/>
      <c r="EH17" s="98"/>
      <c r="EI17" s="98"/>
      <c r="EJ17" s="98"/>
      <c r="EK17" s="98"/>
      <c r="EL17" s="98"/>
      <c r="EM17" s="98"/>
      <c r="EN17" s="98"/>
      <c r="EO17" s="98"/>
      <c r="EP17" s="98"/>
      <c r="EQ17" s="98"/>
      <c r="ER17" s="98"/>
      <c r="ES17" s="98"/>
      <c r="ET17" s="98"/>
      <c r="EU17" s="98"/>
      <c r="EV17" s="98"/>
      <c r="EW17" s="98"/>
      <c r="EX17" s="98"/>
      <c r="EY17" s="98"/>
      <c r="EZ17" s="98"/>
      <c r="FA17" s="98"/>
      <c r="FB17" s="98"/>
      <c r="FC17" s="98"/>
      <c r="FD17" s="98"/>
      <c r="FE17" s="98"/>
      <c r="FF17" s="98"/>
      <c r="FG17" s="98"/>
      <c r="FH17" s="98"/>
      <c r="FI17" s="98"/>
      <c r="FJ17" s="98"/>
      <c r="FK17" s="98"/>
      <c r="FL17" s="98"/>
      <c r="FM17" s="98"/>
      <c r="FN17" s="98"/>
      <c r="FO17" s="98"/>
      <c r="FP17" s="98"/>
      <c r="FQ17" s="98"/>
      <c r="FR17" s="98"/>
      <c r="FS17" s="98"/>
      <c r="FT17" s="98"/>
      <c r="FU17" s="98"/>
      <c r="FV17" s="98"/>
      <c r="FW17" s="98"/>
      <c r="FX17" s="98"/>
      <c r="FY17" s="98"/>
      <c r="FZ17" s="98"/>
      <c r="GA17" s="98"/>
      <c r="GB17" s="98"/>
      <c r="GC17" s="98"/>
      <c r="GD17" s="98"/>
      <c r="GE17" s="98"/>
      <c r="GF17" s="98"/>
      <c r="GG17" s="98"/>
      <c r="GH17" s="98"/>
      <c r="GI17" s="98"/>
      <c r="GJ17" s="98"/>
      <c r="GK17" s="98"/>
      <c r="GL17" s="98"/>
      <c r="GM17" s="98"/>
      <c r="GN17" s="98"/>
      <c r="GO17" s="98"/>
      <c r="GP17" s="98"/>
      <c r="GQ17" s="98"/>
      <c r="GR17" s="98"/>
      <c r="GS17" s="98"/>
      <c r="GT17" s="98"/>
      <c r="GU17" s="98"/>
      <c r="GV17" s="98"/>
      <c r="GW17" s="98"/>
      <c r="GX17" s="98"/>
      <c r="GY17" s="98"/>
      <c r="GZ17" s="98"/>
      <c r="HA17" s="98"/>
      <c r="HB17" s="98"/>
      <c r="HC17" s="98"/>
      <c r="HD17" s="98"/>
      <c r="HE17" s="98"/>
      <c r="HF17" s="98"/>
      <c r="HG17" s="98"/>
      <c r="HH17" s="98"/>
      <c r="HI17" s="98"/>
      <c r="HJ17" s="98"/>
      <c r="HK17" s="98"/>
      <c r="HL17" s="98"/>
      <c r="HM17" s="98"/>
      <c r="HN17" s="98"/>
      <c r="HO17" s="98"/>
      <c r="HP17" s="98"/>
      <c r="HQ17" s="98"/>
      <c r="HR17" s="98"/>
    </row>
    <row r="18" spans="1:226" s="107" customFormat="1">
      <c r="A18" s="111" t="s">
        <v>144</v>
      </c>
      <c r="B18" s="111">
        <f t="shared" si="1"/>
        <v>1712</v>
      </c>
      <c r="C18" s="111">
        <f>C16+C17</f>
        <v>358.53255793298717</v>
      </c>
      <c r="D18" s="111">
        <f>D16+D17</f>
        <v>109.22</v>
      </c>
      <c r="E18" s="111">
        <f>E16+E17</f>
        <v>94.587734374957975</v>
      </c>
      <c r="F18" s="111">
        <f>F16+F17</f>
        <v>246.4384095287779</v>
      </c>
      <c r="G18" s="111">
        <f>G16+G17</f>
        <v>903.22129816327697</v>
      </c>
      <c r="H18" s="111">
        <f>SUM(I18:M18)</f>
        <v>1712</v>
      </c>
      <c r="I18" s="111">
        <f>I16+I17</f>
        <v>344.58724179770445</v>
      </c>
      <c r="J18" s="111">
        <f>J16+J17</f>
        <v>109.22</v>
      </c>
      <c r="K18" s="111">
        <f>K16+K17</f>
        <v>75.8892025769904</v>
      </c>
      <c r="L18" s="111">
        <f>L16+L17</f>
        <v>234.48588356816268</v>
      </c>
      <c r="M18" s="111">
        <f>M16+M17</f>
        <v>947.81767205714254</v>
      </c>
      <c r="N18" s="111">
        <f>SUM(O18:S18)</f>
        <v>1000.528694137931</v>
      </c>
      <c r="O18" s="111">
        <f>O16+O17</f>
        <v>364.87960670346115</v>
      </c>
      <c r="P18" s="111">
        <f t="shared" ref="P18:S18" si="31">P16+P17</f>
        <v>102.55711743446986</v>
      </c>
      <c r="Q18" s="111">
        <f t="shared" si="31"/>
        <v>54.198</v>
      </c>
      <c r="R18" s="111">
        <f t="shared" si="31"/>
        <v>169.98797000000002</v>
      </c>
      <c r="S18" s="111">
        <f t="shared" si="31"/>
        <v>308.90599999999995</v>
      </c>
      <c r="T18" s="107">
        <v>1364.9999555180943</v>
      </c>
      <c r="U18" s="98">
        <f>(B18+H18)/2</f>
        <v>1712</v>
      </c>
      <c r="AF18" s="129">
        <f>AF15+AF17</f>
        <v>1.0000000000000002</v>
      </c>
      <c r="AG18" s="129">
        <f>AG15+AG17</f>
        <v>1.0000000000000002</v>
      </c>
      <c r="AH18" s="111" t="s">
        <v>144</v>
      </c>
      <c r="AI18" s="111">
        <f t="shared" si="26"/>
        <v>1712</v>
      </c>
      <c r="AJ18" s="111">
        <f>AJ16+AJ17</f>
        <v>467.7525579329872</v>
      </c>
      <c r="AK18" s="111">
        <f>AK16+AK17</f>
        <v>0</v>
      </c>
      <c r="AL18" s="111">
        <f>AL16+AL17</f>
        <v>94.587734374957975</v>
      </c>
      <c r="AM18" s="111">
        <f>AM16+AM17</f>
        <v>246.4384095287779</v>
      </c>
      <c r="AN18" s="111">
        <f>AN16+AN17</f>
        <v>903.22129816327697</v>
      </c>
      <c r="AO18" s="111">
        <f>SUM(AP18:AT18)</f>
        <v>1712</v>
      </c>
      <c r="AP18" s="111">
        <f>AP16+AP17</f>
        <v>453.80724179770442</v>
      </c>
      <c r="AQ18" s="111">
        <f>AQ16+AQ17</f>
        <v>0</v>
      </c>
      <c r="AR18" s="111">
        <f>AR16+AR17</f>
        <v>75.8892025769904</v>
      </c>
      <c r="AS18" s="111">
        <f>AS16+AS17</f>
        <v>234.48588356816268</v>
      </c>
      <c r="AT18" s="111">
        <f>AT16+AT17</f>
        <v>947.81767205714254</v>
      </c>
      <c r="AU18" s="111">
        <f>SUM(AV18:AZ18)</f>
        <v>675.245</v>
      </c>
      <c r="AV18" s="111">
        <f>AV16+AV17</f>
        <v>27.650000000000002</v>
      </c>
      <c r="AW18" s="111">
        <f t="shared" ref="AW18:AZ18" si="32">AW16+AW17</f>
        <v>0</v>
      </c>
      <c r="AX18" s="111">
        <f t="shared" si="32"/>
        <v>0.97299999999999998</v>
      </c>
      <c r="AY18" s="111">
        <f t="shared" si="32"/>
        <v>198.92700000000002</v>
      </c>
      <c r="AZ18" s="111">
        <f t="shared" si="32"/>
        <v>447.69499999999999</v>
      </c>
      <c r="BB18" s="111" t="s">
        <v>144</v>
      </c>
      <c r="BC18" s="111">
        <f t="shared" si="27"/>
        <v>3424</v>
      </c>
      <c r="BD18" s="111">
        <f>BD16+BD17</f>
        <v>826.28511586597438</v>
      </c>
      <c r="BE18" s="111">
        <f>BE16+BE17</f>
        <v>109.22</v>
      </c>
      <c r="BF18" s="111">
        <f>BF16+BF17</f>
        <v>189.17546874991595</v>
      </c>
      <c r="BG18" s="111">
        <f>BG16+BG17</f>
        <v>492.87681905755579</v>
      </c>
      <c r="BH18" s="111">
        <f>BH16+BH17</f>
        <v>1806.4425963265539</v>
      </c>
      <c r="BI18" s="111">
        <f>SUM(BJ18:BN18)</f>
        <v>2412.4284685323823</v>
      </c>
      <c r="BJ18" s="111">
        <f>BJ16+BJ17</f>
        <v>798.39448359540893</v>
      </c>
      <c r="BK18" s="111">
        <f>BK16+BK17</f>
        <v>0</v>
      </c>
      <c r="BL18" s="111">
        <f>BL16+BL17</f>
        <v>12.886288899416485</v>
      </c>
      <c r="BM18" s="111">
        <f>BM16+BM17</f>
        <v>58.381052109117398</v>
      </c>
      <c r="BN18" s="111">
        <f>BN16+BN17</f>
        <v>1542.7666439284396</v>
      </c>
      <c r="BO18" s="111">
        <f>SUM(BP18:BT18)</f>
        <v>1675.7736941379312</v>
      </c>
      <c r="BP18" s="111">
        <f>BP16+BP17</f>
        <v>392.52960670346113</v>
      </c>
      <c r="BQ18" s="111">
        <f t="shared" ref="BQ18:BT18" si="33">BQ16+BQ17</f>
        <v>102.55711743446986</v>
      </c>
      <c r="BR18" s="111">
        <f t="shared" si="33"/>
        <v>55.170999999999999</v>
      </c>
      <c r="BS18" s="111">
        <f t="shared" si="33"/>
        <v>368.91497000000004</v>
      </c>
      <c r="BT18" s="111">
        <f t="shared" si="33"/>
        <v>756.601</v>
      </c>
    </row>
    <row r="19" spans="1:226" s="107" customFormat="1">
      <c r="A19" s="110" t="s">
        <v>145</v>
      </c>
      <c r="B19" s="111"/>
      <c r="C19" s="111"/>
      <c r="D19" s="116">
        <f>535.23827</f>
        <v>535.23827000000006</v>
      </c>
      <c r="E19" s="111"/>
      <c r="F19" s="111"/>
      <c r="G19" s="111"/>
      <c r="H19" s="111"/>
      <c r="I19" s="111"/>
      <c r="J19" s="116">
        <f>575.85002</f>
        <v>575.85001999999997</v>
      </c>
      <c r="K19" s="111"/>
      <c r="L19" s="111"/>
      <c r="M19" s="111"/>
      <c r="N19" s="111"/>
      <c r="O19" s="111"/>
      <c r="P19" s="111">
        <v>555.62136091166144</v>
      </c>
      <c r="Q19" s="111"/>
      <c r="R19" s="111"/>
      <c r="S19" s="111"/>
      <c r="U19" s="98"/>
      <c r="AH19" s="110" t="s">
        <v>145</v>
      </c>
      <c r="AI19" s="111"/>
      <c r="AJ19" s="111"/>
      <c r="AK19" s="116">
        <f>'[132]ставка ВН1'!AI9/1000</f>
        <v>0</v>
      </c>
      <c r="AL19" s="111"/>
      <c r="AM19" s="111"/>
      <c r="AN19" s="111"/>
      <c r="AO19" s="111"/>
      <c r="AP19" s="111"/>
      <c r="AQ19" s="116">
        <f>AK19</f>
        <v>0</v>
      </c>
      <c r="AR19" s="111"/>
      <c r="AS19" s="111"/>
      <c r="AT19" s="111"/>
      <c r="AU19" s="111"/>
      <c r="AV19" s="111"/>
      <c r="AW19" s="111">
        <f>'[132]ставка ВН1'!AI9/1000</f>
        <v>0</v>
      </c>
      <c r="AX19" s="111"/>
      <c r="AY19" s="111"/>
      <c r="AZ19" s="111"/>
      <c r="BB19" s="110" t="s">
        <v>145</v>
      </c>
      <c r="BC19" s="111"/>
      <c r="BD19" s="111"/>
      <c r="BE19" s="116">
        <f>D19</f>
        <v>535.23827000000006</v>
      </c>
      <c r="BF19" s="111"/>
      <c r="BG19" s="111"/>
      <c r="BH19" s="111"/>
      <c r="BI19" s="111"/>
      <c r="BJ19" s="111"/>
      <c r="BK19" s="116">
        <f>J19</f>
        <v>575.85001999999997</v>
      </c>
      <c r="BL19" s="111"/>
      <c r="BM19" s="111"/>
      <c r="BN19" s="111"/>
      <c r="BO19" s="111"/>
      <c r="BP19" s="111"/>
      <c r="BQ19" s="111">
        <f>P19</f>
        <v>555.62136091166144</v>
      </c>
      <c r="BR19" s="111"/>
      <c r="BS19" s="111"/>
      <c r="BT19" s="111"/>
    </row>
    <row r="20" spans="1:226">
      <c r="A20" s="110" t="s">
        <v>146</v>
      </c>
      <c r="B20" s="130"/>
      <c r="C20" s="131">
        <v>195.87634</v>
      </c>
      <c r="D20" s="132">
        <f>0.66115*100</f>
        <v>66.114999999999995</v>
      </c>
      <c r="E20" s="131">
        <v>215.27223000000004</v>
      </c>
      <c r="F20" s="131">
        <v>216.81303000000003</v>
      </c>
      <c r="G20" s="131">
        <v>274.24955999999997</v>
      </c>
      <c r="H20" s="130"/>
      <c r="I20" s="126">
        <f>C20</f>
        <v>195.87634</v>
      </c>
      <c r="J20" s="132">
        <f t="shared" ref="J20:M20" si="34">D20</f>
        <v>66.114999999999995</v>
      </c>
      <c r="K20" s="126">
        <f t="shared" si="34"/>
        <v>215.27223000000004</v>
      </c>
      <c r="L20" s="126">
        <f t="shared" si="34"/>
        <v>216.81303000000003</v>
      </c>
      <c r="M20" s="126">
        <f t="shared" si="34"/>
        <v>274.24955999999997</v>
      </c>
      <c r="N20" s="130"/>
      <c r="O20" s="112">
        <v>195.876</v>
      </c>
      <c r="P20" s="112">
        <v>6.6114828000000001</v>
      </c>
      <c r="Q20" s="112">
        <v>215.27199999999999</v>
      </c>
      <c r="R20" s="112">
        <v>216.81299999999999</v>
      </c>
      <c r="S20" s="112">
        <v>274.25</v>
      </c>
      <c r="T20" s="107"/>
      <c r="U20" s="98">
        <f>B20+H20</f>
        <v>0</v>
      </c>
      <c r="V20" s="101" t="e">
        <f>#REF!-E10-E9</f>
        <v>#REF!</v>
      </c>
      <c r="W20" s="101" t="e">
        <f>#REF!-F10-F9</f>
        <v>#REF!</v>
      </c>
      <c r="X20" s="101" t="e">
        <f>#REF!-G10-G9</f>
        <v>#REF!</v>
      </c>
      <c r="AH20" s="110" t="s">
        <v>146</v>
      </c>
      <c r="AI20" s="130"/>
      <c r="AJ20" s="131">
        <v>195.87634</v>
      </c>
      <c r="AK20" s="132">
        <f>'[132]ставка ВН1'!AI10/10</f>
        <v>0</v>
      </c>
      <c r="AL20" s="131">
        <v>215.27223000000004</v>
      </c>
      <c r="AM20" s="131">
        <v>216.81303000000003</v>
      </c>
      <c r="AN20" s="131">
        <v>274.24955999999997</v>
      </c>
      <c r="AO20" s="130"/>
      <c r="AP20" s="126">
        <f>AJ20</f>
        <v>195.87634</v>
      </c>
      <c r="AQ20" s="132">
        <f t="shared" ref="AQ20:AT20" si="35">AK20</f>
        <v>0</v>
      </c>
      <c r="AR20" s="126">
        <f t="shared" si="35"/>
        <v>215.27223000000004</v>
      </c>
      <c r="AS20" s="126">
        <f t="shared" si="35"/>
        <v>216.81303000000003</v>
      </c>
      <c r="AT20" s="126">
        <f t="shared" si="35"/>
        <v>274.24955999999997</v>
      </c>
      <c r="AU20" s="130"/>
      <c r="AV20" s="112">
        <v>195.876</v>
      </c>
      <c r="AW20" s="112">
        <f>'[132]ставка ВН1'!AI10/10</f>
        <v>0</v>
      </c>
      <c r="AX20" s="112">
        <v>215.27199999999999</v>
      </c>
      <c r="AY20" s="112">
        <v>216.81299999999999</v>
      </c>
      <c r="AZ20" s="112">
        <v>274.25</v>
      </c>
      <c r="BB20" s="110" t="s">
        <v>146</v>
      </c>
      <c r="BC20" s="130"/>
      <c r="BD20" s="131">
        <v>195.87634</v>
      </c>
      <c r="BE20" s="132">
        <f>D20</f>
        <v>66.114999999999995</v>
      </c>
      <c r="BF20" s="131">
        <v>215.27223000000004</v>
      </c>
      <c r="BG20" s="131">
        <v>216.81303000000003</v>
      </c>
      <c r="BH20" s="131">
        <v>274.24955999999997</v>
      </c>
      <c r="BI20" s="130"/>
      <c r="BJ20" s="126">
        <f>BD20</f>
        <v>195.87634</v>
      </c>
      <c r="BK20" s="132">
        <f>J20</f>
        <v>66.114999999999995</v>
      </c>
      <c r="BL20" s="126">
        <f t="shared" ref="BL20:BN20" si="36">BF20</f>
        <v>215.27223000000004</v>
      </c>
      <c r="BM20" s="126">
        <f t="shared" si="36"/>
        <v>216.81303000000003</v>
      </c>
      <c r="BN20" s="126">
        <f t="shared" si="36"/>
        <v>274.24955999999997</v>
      </c>
      <c r="BO20" s="130"/>
      <c r="BP20" s="112">
        <v>195.876</v>
      </c>
      <c r="BQ20" s="111">
        <f>P20</f>
        <v>6.6114828000000001</v>
      </c>
      <c r="BR20" s="112">
        <v>215.27199999999999</v>
      </c>
      <c r="BS20" s="112">
        <v>216.81299999999999</v>
      </c>
      <c r="BT20" s="112">
        <v>274.25</v>
      </c>
    </row>
    <row r="21" spans="1:226" s="117" customFormat="1">
      <c r="A21" s="118" t="s">
        <v>136</v>
      </c>
      <c r="B21" s="130"/>
      <c r="C21" s="133">
        <f>2.05796*100</f>
        <v>205.79599999999999</v>
      </c>
      <c r="D21" s="133">
        <f t="shared" ref="D21:G21" si="37">2.05796*100</f>
        <v>205.79599999999999</v>
      </c>
      <c r="E21" s="133">
        <f t="shared" si="37"/>
        <v>205.79599999999999</v>
      </c>
      <c r="F21" s="133">
        <f t="shared" si="37"/>
        <v>205.79599999999999</v>
      </c>
      <c r="G21" s="133">
        <f t="shared" si="37"/>
        <v>205.79599999999999</v>
      </c>
      <c r="H21" s="130"/>
      <c r="I21" s="133">
        <f>2.06342*100</f>
        <v>206.34199999999998</v>
      </c>
      <c r="J21" s="133">
        <f t="shared" ref="J21:M21" si="38">2.06342*100</f>
        <v>206.34199999999998</v>
      </c>
      <c r="K21" s="133">
        <f t="shared" si="38"/>
        <v>206.34199999999998</v>
      </c>
      <c r="L21" s="133">
        <f t="shared" si="38"/>
        <v>206.34199999999998</v>
      </c>
      <c r="M21" s="133">
        <f t="shared" si="38"/>
        <v>206.34199999999998</v>
      </c>
      <c r="N21" s="130"/>
      <c r="O21" s="115">
        <v>174.40299999999999</v>
      </c>
      <c r="P21" s="115">
        <v>174.40299999999999</v>
      </c>
      <c r="Q21" s="115">
        <v>174.40299999999999</v>
      </c>
      <c r="R21" s="115">
        <v>174.40299999999999</v>
      </c>
      <c r="S21" s="115">
        <v>174.40299999999999</v>
      </c>
      <c r="T21" s="133">
        <f t="shared" ref="T21:X24" si="39">N21</f>
        <v>0</v>
      </c>
      <c r="U21" s="133">
        <f t="shared" si="39"/>
        <v>174.40299999999999</v>
      </c>
      <c r="V21" s="133">
        <f t="shared" si="39"/>
        <v>174.40299999999999</v>
      </c>
      <c r="W21" s="133">
        <f t="shared" si="39"/>
        <v>174.40299999999999</v>
      </c>
      <c r="X21" s="133">
        <f t="shared" si="39"/>
        <v>174.40299999999999</v>
      </c>
      <c r="Y21" s="98"/>
      <c r="Z21" s="98"/>
      <c r="AA21" s="98"/>
      <c r="AB21" s="98"/>
      <c r="AC21" s="98"/>
      <c r="AD21" s="98"/>
      <c r="AE21" s="98"/>
      <c r="AF21" s="98"/>
      <c r="AG21" s="98"/>
      <c r="AH21" s="118" t="s">
        <v>136</v>
      </c>
      <c r="AI21" s="130"/>
      <c r="AJ21" s="133">
        <f>C21</f>
        <v>205.79599999999999</v>
      </c>
      <c r="AK21" s="133">
        <f t="shared" ref="AK21:AN24" si="40">D21</f>
        <v>205.79599999999999</v>
      </c>
      <c r="AL21" s="133">
        <f t="shared" si="40"/>
        <v>205.79599999999999</v>
      </c>
      <c r="AM21" s="133">
        <f t="shared" si="40"/>
        <v>205.79599999999999</v>
      </c>
      <c r="AN21" s="133">
        <f t="shared" si="40"/>
        <v>205.79599999999999</v>
      </c>
      <c r="AO21" s="130"/>
      <c r="AP21" s="133">
        <f>I21</f>
        <v>206.34199999999998</v>
      </c>
      <c r="AQ21" s="133">
        <f t="shared" ref="AQ21:AT24" si="41">J21</f>
        <v>206.34199999999998</v>
      </c>
      <c r="AR21" s="133">
        <f t="shared" si="41"/>
        <v>206.34199999999998</v>
      </c>
      <c r="AS21" s="133">
        <f t="shared" si="41"/>
        <v>206.34199999999998</v>
      </c>
      <c r="AT21" s="133">
        <f t="shared" si="41"/>
        <v>206.34199999999998</v>
      </c>
      <c r="AU21" s="130"/>
      <c r="AV21" s="115">
        <v>174.40299999999999</v>
      </c>
      <c r="AW21" s="115">
        <v>174.40299999999999</v>
      </c>
      <c r="AX21" s="115">
        <v>174.40299999999999</v>
      </c>
      <c r="AY21" s="115">
        <v>174.40299999999999</v>
      </c>
      <c r="AZ21" s="115">
        <v>174.40299999999999</v>
      </c>
      <c r="BA21" s="98"/>
      <c r="BB21" s="118" t="s">
        <v>136</v>
      </c>
      <c r="BC21" s="130"/>
      <c r="BD21" s="133">
        <f>AJ21</f>
        <v>205.79599999999999</v>
      </c>
      <c r="BE21" s="133">
        <f t="shared" ref="BE21:BH24" si="42">AK21</f>
        <v>205.79599999999999</v>
      </c>
      <c r="BF21" s="133">
        <f t="shared" si="42"/>
        <v>205.79599999999999</v>
      </c>
      <c r="BG21" s="133">
        <f t="shared" si="42"/>
        <v>205.79599999999999</v>
      </c>
      <c r="BH21" s="133">
        <f t="shared" si="42"/>
        <v>205.79599999999999</v>
      </c>
      <c r="BI21" s="130"/>
      <c r="BJ21" s="133">
        <f>AP21</f>
        <v>206.34199999999998</v>
      </c>
      <c r="BK21" s="133">
        <f t="shared" ref="BK21:BN24" si="43">AQ21</f>
        <v>206.34199999999998</v>
      </c>
      <c r="BL21" s="133">
        <f t="shared" si="43"/>
        <v>206.34199999999998</v>
      </c>
      <c r="BM21" s="133">
        <f t="shared" si="43"/>
        <v>206.34199999999998</v>
      </c>
      <c r="BN21" s="133">
        <f t="shared" si="43"/>
        <v>206.34199999999998</v>
      </c>
      <c r="BO21" s="130"/>
      <c r="BP21" s="115">
        <v>174.40299999999999</v>
      </c>
      <c r="BQ21" s="115">
        <v>174.40299999999999</v>
      </c>
      <c r="BR21" s="115">
        <v>174.40299999999999</v>
      </c>
      <c r="BS21" s="115">
        <v>174.40299999999999</v>
      </c>
      <c r="BT21" s="115">
        <v>174.40299999999999</v>
      </c>
      <c r="BU21" s="98"/>
      <c r="BV21" s="98"/>
      <c r="BW21" s="98"/>
      <c r="BX21" s="98"/>
      <c r="BY21" s="98"/>
      <c r="BZ21" s="98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8"/>
      <c r="CM21" s="98"/>
      <c r="CN21" s="98"/>
      <c r="CO21" s="98"/>
      <c r="CP21" s="98"/>
      <c r="CQ21" s="98"/>
      <c r="CR21" s="98"/>
      <c r="CS21" s="98"/>
      <c r="CT21" s="98"/>
      <c r="CU21" s="98"/>
      <c r="CV21" s="98"/>
      <c r="CW21" s="98"/>
      <c r="CX21" s="98"/>
      <c r="CY21" s="98"/>
      <c r="CZ21" s="98"/>
      <c r="DA21" s="98"/>
      <c r="DB21" s="98"/>
      <c r="DC21" s="98"/>
      <c r="DD21" s="98"/>
      <c r="DE21" s="98"/>
      <c r="DF21" s="98"/>
      <c r="DG21" s="98"/>
      <c r="DH21" s="98"/>
      <c r="DI21" s="98"/>
      <c r="DJ21" s="98"/>
      <c r="DK21" s="98"/>
      <c r="DL21" s="98"/>
      <c r="DM21" s="98"/>
      <c r="DN21" s="98"/>
      <c r="DO21" s="98"/>
      <c r="DP21" s="98"/>
      <c r="DQ21" s="98"/>
      <c r="DR21" s="98"/>
      <c r="DS21" s="98"/>
      <c r="DT21" s="98"/>
      <c r="DU21" s="98"/>
      <c r="DV21" s="98"/>
      <c r="DW21" s="98"/>
      <c r="DX21" s="98"/>
      <c r="DY21" s="98"/>
      <c r="DZ21" s="98"/>
      <c r="EA21" s="98"/>
      <c r="EB21" s="98"/>
      <c r="EC21" s="98"/>
      <c r="ED21" s="98"/>
      <c r="EE21" s="98"/>
      <c r="EF21" s="98"/>
      <c r="EG21" s="98"/>
      <c r="EH21" s="98"/>
      <c r="EI21" s="98"/>
      <c r="EJ21" s="98"/>
      <c r="EK21" s="98"/>
      <c r="EL21" s="98"/>
      <c r="EM21" s="98"/>
      <c r="EN21" s="98"/>
      <c r="EO21" s="98"/>
      <c r="EP21" s="98"/>
      <c r="EQ21" s="98"/>
      <c r="ER21" s="98"/>
      <c r="ES21" s="98"/>
      <c r="ET21" s="98"/>
      <c r="EU21" s="98"/>
      <c r="EV21" s="98"/>
      <c r="EW21" s="98"/>
      <c r="EX21" s="98"/>
      <c r="EY21" s="98"/>
      <c r="EZ21" s="98"/>
      <c r="FA21" s="98"/>
      <c r="FB21" s="98"/>
      <c r="FC21" s="98"/>
      <c r="FD21" s="98"/>
      <c r="FE21" s="98"/>
      <c r="FF21" s="98"/>
      <c r="FG21" s="98"/>
      <c r="FH21" s="98"/>
      <c r="FI21" s="98"/>
      <c r="FJ21" s="98"/>
      <c r="FK21" s="98"/>
      <c r="FL21" s="98"/>
      <c r="FM21" s="98"/>
      <c r="FN21" s="98"/>
      <c r="FO21" s="98"/>
      <c r="FP21" s="98"/>
      <c r="FQ21" s="98"/>
      <c r="FR21" s="98"/>
      <c r="FS21" s="98"/>
      <c r="FT21" s="98"/>
      <c r="FU21" s="98"/>
      <c r="FV21" s="98"/>
      <c r="FW21" s="98"/>
      <c r="FX21" s="98"/>
      <c r="FY21" s="98"/>
      <c r="FZ21" s="98"/>
      <c r="GA21" s="98"/>
      <c r="GB21" s="98"/>
      <c r="GC21" s="98"/>
      <c r="GD21" s="98"/>
      <c r="GE21" s="98"/>
      <c r="GF21" s="98"/>
      <c r="GG21" s="98"/>
      <c r="GH21" s="98"/>
      <c r="GI21" s="98"/>
      <c r="GJ21" s="98"/>
      <c r="GK21" s="98"/>
      <c r="GL21" s="98"/>
      <c r="GM21" s="98"/>
      <c r="GN21" s="98"/>
      <c r="GO21" s="98"/>
      <c r="GP21" s="98"/>
      <c r="GQ21" s="98"/>
      <c r="GR21" s="98"/>
      <c r="GS21" s="98"/>
      <c r="GT21" s="98"/>
      <c r="GU21" s="98"/>
      <c r="GV21" s="98"/>
      <c r="GW21" s="98"/>
      <c r="GX21" s="98"/>
      <c r="GY21" s="98"/>
      <c r="GZ21" s="98"/>
      <c r="HA21" s="98"/>
      <c r="HB21" s="98"/>
      <c r="HC21" s="98"/>
      <c r="HD21" s="98"/>
      <c r="HE21" s="98"/>
      <c r="HF21" s="98"/>
      <c r="HG21" s="98"/>
      <c r="HH21" s="98"/>
      <c r="HI21" s="98"/>
      <c r="HJ21" s="98"/>
      <c r="HK21" s="98"/>
      <c r="HL21" s="98"/>
      <c r="HM21" s="98"/>
      <c r="HN21" s="98"/>
      <c r="HO21" s="98"/>
      <c r="HP21" s="98"/>
      <c r="HQ21" s="98"/>
      <c r="HR21" s="98"/>
    </row>
    <row r="22" spans="1:226" s="117" customFormat="1">
      <c r="A22" s="118" t="s">
        <v>137</v>
      </c>
      <c r="B22" s="130"/>
      <c r="C22" s="133">
        <f>1.00796*100</f>
        <v>100.79599999999999</v>
      </c>
      <c r="D22" s="133">
        <f t="shared" ref="D22:G22" si="44">1.00796*100</f>
        <v>100.79599999999999</v>
      </c>
      <c r="E22" s="133">
        <f t="shared" si="44"/>
        <v>100.79599999999999</v>
      </c>
      <c r="F22" s="133">
        <f t="shared" si="44"/>
        <v>100.79599999999999</v>
      </c>
      <c r="G22" s="133">
        <f t="shared" si="44"/>
        <v>100.79599999999999</v>
      </c>
      <c r="H22" s="130"/>
      <c r="I22" s="133">
        <f>1.01342*100</f>
        <v>101.342</v>
      </c>
      <c r="J22" s="133">
        <f t="shared" ref="J22:M22" si="45">1.01342*100</f>
        <v>101.342</v>
      </c>
      <c r="K22" s="133">
        <f t="shared" si="45"/>
        <v>101.342</v>
      </c>
      <c r="L22" s="133">
        <f t="shared" si="45"/>
        <v>101.342</v>
      </c>
      <c r="M22" s="133">
        <f t="shared" si="45"/>
        <v>101.342</v>
      </c>
      <c r="N22" s="130"/>
      <c r="O22" s="115">
        <v>85.42</v>
      </c>
      <c r="P22" s="115">
        <v>85.42</v>
      </c>
      <c r="Q22" s="115">
        <v>85.42</v>
      </c>
      <c r="R22" s="115">
        <v>85.42</v>
      </c>
      <c r="S22" s="115">
        <v>85.42</v>
      </c>
      <c r="T22" s="133">
        <f t="shared" si="39"/>
        <v>0</v>
      </c>
      <c r="U22" s="133">
        <f t="shared" si="39"/>
        <v>85.42</v>
      </c>
      <c r="V22" s="133">
        <f t="shared" si="39"/>
        <v>85.42</v>
      </c>
      <c r="W22" s="133">
        <f t="shared" si="39"/>
        <v>85.42</v>
      </c>
      <c r="X22" s="133">
        <f t="shared" si="39"/>
        <v>85.42</v>
      </c>
      <c r="Y22" s="98"/>
      <c r="Z22" s="98"/>
      <c r="AA22" s="98"/>
      <c r="AB22" s="98"/>
      <c r="AC22" s="98"/>
      <c r="AD22" s="98"/>
      <c r="AE22" s="98"/>
      <c r="AF22" s="98"/>
      <c r="AG22" s="98"/>
      <c r="AH22" s="118" t="s">
        <v>137</v>
      </c>
      <c r="AI22" s="130"/>
      <c r="AJ22" s="133">
        <f t="shared" ref="AJ22:AJ24" si="46">C22</f>
        <v>100.79599999999999</v>
      </c>
      <c r="AK22" s="133">
        <f t="shared" si="40"/>
        <v>100.79599999999999</v>
      </c>
      <c r="AL22" s="133">
        <f t="shared" si="40"/>
        <v>100.79599999999999</v>
      </c>
      <c r="AM22" s="133">
        <f t="shared" si="40"/>
        <v>100.79599999999999</v>
      </c>
      <c r="AN22" s="133">
        <f t="shared" si="40"/>
        <v>100.79599999999999</v>
      </c>
      <c r="AO22" s="130"/>
      <c r="AP22" s="133">
        <f t="shared" ref="AP22:AP24" si="47">I22</f>
        <v>101.342</v>
      </c>
      <c r="AQ22" s="133">
        <f t="shared" si="41"/>
        <v>101.342</v>
      </c>
      <c r="AR22" s="133">
        <f t="shared" si="41"/>
        <v>101.342</v>
      </c>
      <c r="AS22" s="133">
        <f t="shared" si="41"/>
        <v>101.342</v>
      </c>
      <c r="AT22" s="133">
        <f t="shared" si="41"/>
        <v>101.342</v>
      </c>
      <c r="AU22" s="130"/>
      <c r="AV22" s="115">
        <v>85.42</v>
      </c>
      <c r="AW22" s="115">
        <v>85.42</v>
      </c>
      <c r="AX22" s="115">
        <v>85.42</v>
      </c>
      <c r="AY22" s="115">
        <v>85.42</v>
      </c>
      <c r="AZ22" s="115">
        <v>85.42</v>
      </c>
      <c r="BA22" s="98"/>
      <c r="BB22" s="118" t="s">
        <v>137</v>
      </c>
      <c r="BC22" s="130"/>
      <c r="BD22" s="133">
        <f t="shared" ref="BD22:BD24" si="48">AJ22</f>
        <v>100.79599999999999</v>
      </c>
      <c r="BE22" s="133">
        <f t="shared" si="42"/>
        <v>100.79599999999999</v>
      </c>
      <c r="BF22" s="133">
        <f t="shared" si="42"/>
        <v>100.79599999999999</v>
      </c>
      <c r="BG22" s="133">
        <f t="shared" si="42"/>
        <v>100.79599999999999</v>
      </c>
      <c r="BH22" s="133">
        <f t="shared" si="42"/>
        <v>100.79599999999999</v>
      </c>
      <c r="BI22" s="130"/>
      <c r="BJ22" s="133">
        <f t="shared" ref="BJ22:BJ24" si="49">AP22</f>
        <v>101.342</v>
      </c>
      <c r="BK22" s="133">
        <f t="shared" si="43"/>
        <v>101.342</v>
      </c>
      <c r="BL22" s="133">
        <f t="shared" si="43"/>
        <v>101.342</v>
      </c>
      <c r="BM22" s="133">
        <f t="shared" si="43"/>
        <v>101.342</v>
      </c>
      <c r="BN22" s="133">
        <f t="shared" si="43"/>
        <v>101.342</v>
      </c>
      <c r="BO22" s="130"/>
      <c r="BP22" s="115">
        <v>85.42</v>
      </c>
      <c r="BQ22" s="115">
        <v>85.42</v>
      </c>
      <c r="BR22" s="115">
        <v>85.42</v>
      </c>
      <c r="BS22" s="115">
        <v>85.42</v>
      </c>
      <c r="BT22" s="115">
        <v>85.42</v>
      </c>
      <c r="BU22" s="98"/>
      <c r="BV22" s="98"/>
      <c r="BW22" s="98"/>
      <c r="BX22" s="98"/>
      <c r="BY22" s="98"/>
      <c r="BZ22" s="98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8"/>
      <c r="CM22" s="98"/>
      <c r="CN22" s="98"/>
      <c r="CO22" s="98"/>
      <c r="CP22" s="98"/>
      <c r="CQ22" s="98"/>
      <c r="CR22" s="98"/>
      <c r="CS22" s="98"/>
      <c r="CT22" s="98"/>
      <c r="CU22" s="98"/>
      <c r="CV22" s="98"/>
      <c r="CW22" s="98"/>
      <c r="CX22" s="98"/>
      <c r="CY22" s="98"/>
      <c r="CZ22" s="98"/>
      <c r="DA22" s="98"/>
      <c r="DB22" s="98"/>
      <c r="DC22" s="98"/>
      <c r="DD22" s="98"/>
      <c r="DE22" s="98"/>
      <c r="DF22" s="98"/>
      <c r="DG22" s="98"/>
      <c r="DH22" s="98"/>
      <c r="DI22" s="98"/>
      <c r="DJ22" s="98"/>
      <c r="DK22" s="98"/>
      <c r="DL22" s="98"/>
      <c r="DM22" s="98"/>
      <c r="DN22" s="98"/>
      <c r="DO22" s="98"/>
      <c r="DP22" s="98"/>
      <c r="DQ22" s="98"/>
      <c r="DR22" s="98"/>
      <c r="DS22" s="98"/>
      <c r="DT22" s="98"/>
      <c r="DU22" s="98"/>
      <c r="DV22" s="98"/>
      <c r="DW22" s="98"/>
      <c r="DX22" s="98"/>
      <c r="DY22" s="98"/>
      <c r="DZ22" s="98"/>
      <c r="EA22" s="98"/>
      <c r="EB22" s="98"/>
      <c r="EC22" s="98"/>
      <c r="ED22" s="98"/>
      <c r="EE22" s="98"/>
      <c r="EF22" s="98"/>
      <c r="EG22" s="98"/>
      <c r="EH22" s="98"/>
      <c r="EI22" s="98"/>
      <c r="EJ22" s="98"/>
      <c r="EK22" s="98"/>
      <c r="EL22" s="98"/>
      <c r="EM22" s="98"/>
      <c r="EN22" s="98"/>
      <c r="EO22" s="98"/>
      <c r="EP22" s="98"/>
      <c r="EQ22" s="98"/>
      <c r="ER22" s="98"/>
      <c r="ES22" s="98"/>
      <c r="ET22" s="98"/>
      <c r="EU22" s="98"/>
      <c r="EV22" s="98"/>
      <c r="EW22" s="98"/>
      <c r="EX22" s="98"/>
      <c r="EY22" s="98"/>
      <c r="EZ22" s="98"/>
      <c r="FA22" s="98"/>
      <c r="FB22" s="98"/>
      <c r="FC22" s="98"/>
      <c r="FD22" s="98"/>
      <c r="FE22" s="98"/>
      <c r="FF22" s="98"/>
      <c r="FG22" s="98"/>
      <c r="FH22" s="98"/>
      <c r="FI22" s="98"/>
      <c r="FJ22" s="98"/>
      <c r="FK22" s="98"/>
      <c r="FL22" s="98"/>
      <c r="FM22" s="98"/>
      <c r="FN22" s="98"/>
      <c r="FO22" s="98"/>
      <c r="FP22" s="98"/>
      <c r="FQ22" s="98"/>
      <c r="FR22" s="98"/>
      <c r="FS22" s="98"/>
      <c r="FT22" s="98"/>
      <c r="FU22" s="98"/>
      <c r="FV22" s="98"/>
      <c r="FW22" s="98"/>
      <c r="FX22" s="98"/>
      <c r="FY22" s="98"/>
      <c r="FZ22" s="98"/>
      <c r="GA22" s="98"/>
      <c r="GB22" s="98"/>
      <c r="GC22" s="98"/>
      <c r="GD22" s="98"/>
      <c r="GE22" s="98"/>
      <c r="GF22" s="98"/>
      <c r="GG22" s="98"/>
      <c r="GH22" s="98"/>
      <c r="GI22" s="98"/>
      <c r="GJ22" s="98"/>
      <c r="GK22" s="98"/>
      <c r="GL22" s="98"/>
      <c r="GM22" s="98"/>
      <c r="GN22" s="98"/>
      <c r="GO22" s="98"/>
      <c r="GP22" s="98"/>
      <c r="GQ22" s="98"/>
      <c r="GR22" s="98"/>
      <c r="GS22" s="98"/>
      <c r="GT22" s="98"/>
      <c r="GU22" s="98"/>
      <c r="GV22" s="98"/>
      <c r="GW22" s="98"/>
      <c r="GX22" s="98"/>
      <c r="GY22" s="98"/>
      <c r="GZ22" s="98"/>
      <c r="HA22" s="98"/>
      <c r="HB22" s="98"/>
      <c r="HC22" s="98"/>
      <c r="HD22" s="98"/>
      <c r="HE22" s="98"/>
      <c r="HF22" s="98"/>
      <c r="HG22" s="98"/>
      <c r="HH22" s="98"/>
      <c r="HI22" s="98"/>
      <c r="HJ22" s="98"/>
      <c r="HK22" s="98"/>
      <c r="HL22" s="98"/>
      <c r="HM22" s="98"/>
      <c r="HN22" s="98"/>
      <c r="HO22" s="98"/>
      <c r="HP22" s="98"/>
      <c r="HQ22" s="98"/>
      <c r="HR22" s="98"/>
    </row>
    <row r="23" spans="1:226" s="117" customFormat="1">
      <c r="A23" s="118" t="s">
        <v>139</v>
      </c>
      <c r="B23" s="130"/>
      <c r="C23" s="133">
        <f>2.44796*100</f>
        <v>244.79600000000002</v>
      </c>
      <c r="D23" s="133">
        <f t="shared" ref="D23:G23" si="50">2.44796*100</f>
        <v>244.79600000000002</v>
      </c>
      <c r="E23" s="133">
        <f t="shared" si="50"/>
        <v>244.79600000000002</v>
      </c>
      <c r="F23" s="133">
        <f t="shared" si="50"/>
        <v>244.79600000000002</v>
      </c>
      <c r="G23" s="133">
        <f t="shared" si="50"/>
        <v>244.79600000000002</v>
      </c>
      <c r="H23" s="130"/>
      <c r="I23" s="133">
        <f>2.99342*100</f>
        <v>299.34199999999998</v>
      </c>
      <c r="J23" s="133">
        <f t="shared" ref="J23:M23" si="51">2.99342*100</f>
        <v>299.34199999999998</v>
      </c>
      <c r="K23" s="133">
        <f t="shared" si="51"/>
        <v>299.34199999999998</v>
      </c>
      <c r="L23" s="133">
        <f t="shared" si="51"/>
        <v>299.34199999999998</v>
      </c>
      <c r="M23" s="133">
        <f t="shared" si="51"/>
        <v>299.34199999999998</v>
      </c>
      <c r="N23" s="130"/>
      <c r="O23" s="115">
        <v>207.45400000000001</v>
      </c>
      <c r="P23" s="115">
        <v>207.45400000000001</v>
      </c>
      <c r="Q23" s="115">
        <v>207.45400000000001</v>
      </c>
      <c r="R23" s="115">
        <v>207.45400000000001</v>
      </c>
      <c r="S23" s="115">
        <v>207.45400000000001</v>
      </c>
      <c r="T23" s="133">
        <f t="shared" si="39"/>
        <v>0</v>
      </c>
      <c r="U23" s="133">
        <f t="shared" si="39"/>
        <v>207.45400000000001</v>
      </c>
      <c r="V23" s="133">
        <f t="shared" si="39"/>
        <v>207.45400000000001</v>
      </c>
      <c r="W23" s="133">
        <f t="shared" si="39"/>
        <v>207.45400000000001</v>
      </c>
      <c r="X23" s="133">
        <f t="shared" si="39"/>
        <v>207.45400000000001</v>
      </c>
      <c r="Y23" s="98"/>
      <c r="Z23" s="98"/>
      <c r="AA23" s="98"/>
      <c r="AB23" s="98"/>
      <c r="AC23" s="98"/>
      <c r="AD23" s="98"/>
      <c r="AE23" s="98"/>
      <c r="AF23" s="98"/>
      <c r="AG23" s="98"/>
      <c r="AH23" s="118" t="s">
        <v>139</v>
      </c>
      <c r="AI23" s="130"/>
      <c r="AJ23" s="133">
        <f t="shared" si="46"/>
        <v>244.79600000000002</v>
      </c>
      <c r="AK23" s="133">
        <f t="shared" si="40"/>
        <v>244.79600000000002</v>
      </c>
      <c r="AL23" s="133">
        <f t="shared" si="40"/>
        <v>244.79600000000002</v>
      </c>
      <c r="AM23" s="133">
        <f t="shared" si="40"/>
        <v>244.79600000000002</v>
      </c>
      <c r="AN23" s="133">
        <f t="shared" si="40"/>
        <v>244.79600000000002</v>
      </c>
      <c r="AO23" s="130"/>
      <c r="AP23" s="133">
        <f t="shared" si="47"/>
        <v>299.34199999999998</v>
      </c>
      <c r="AQ23" s="133">
        <f t="shared" si="41"/>
        <v>299.34199999999998</v>
      </c>
      <c r="AR23" s="133">
        <f t="shared" si="41"/>
        <v>299.34199999999998</v>
      </c>
      <c r="AS23" s="133">
        <f t="shared" si="41"/>
        <v>299.34199999999998</v>
      </c>
      <c r="AT23" s="133">
        <f t="shared" si="41"/>
        <v>299.34199999999998</v>
      </c>
      <c r="AU23" s="130"/>
      <c r="AV23" s="115">
        <v>207.45400000000001</v>
      </c>
      <c r="AW23" s="115">
        <v>207.45400000000001</v>
      </c>
      <c r="AX23" s="115">
        <v>207.45400000000001</v>
      </c>
      <c r="AY23" s="115">
        <v>207.45400000000001</v>
      </c>
      <c r="AZ23" s="115">
        <v>207.45400000000001</v>
      </c>
      <c r="BA23" s="98"/>
      <c r="BB23" s="118" t="s">
        <v>139</v>
      </c>
      <c r="BC23" s="130"/>
      <c r="BD23" s="133">
        <f t="shared" si="48"/>
        <v>244.79600000000002</v>
      </c>
      <c r="BE23" s="133">
        <f t="shared" si="42"/>
        <v>244.79600000000002</v>
      </c>
      <c r="BF23" s="133">
        <f t="shared" si="42"/>
        <v>244.79600000000002</v>
      </c>
      <c r="BG23" s="133">
        <f t="shared" si="42"/>
        <v>244.79600000000002</v>
      </c>
      <c r="BH23" s="133">
        <f t="shared" si="42"/>
        <v>244.79600000000002</v>
      </c>
      <c r="BI23" s="130"/>
      <c r="BJ23" s="133">
        <f t="shared" si="49"/>
        <v>299.34199999999998</v>
      </c>
      <c r="BK23" s="133">
        <f t="shared" si="43"/>
        <v>299.34199999999998</v>
      </c>
      <c r="BL23" s="133">
        <f t="shared" si="43"/>
        <v>299.34199999999998</v>
      </c>
      <c r="BM23" s="133">
        <f t="shared" si="43"/>
        <v>299.34199999999998</v>
      </c>
      <c r="BN23" s="133">
        <f t="shared" si="43"/>
        <v>299.34199999999998</v>
      </c>
      <c r="BO23" s="130"/>
      <c r="BP23" s="115">
        <v>207.45400000000001</v>
      </c>
      <c r="BQ23" s="115">
        <v>207.45400000000001</v>
      </c>
      <c r="BR23" s="115">
        <v>207.45400000000001</v>
      </c>
      <c r="BS23" s="115">
        <v>207.45400000000001</v>
      </c>
      <c r="BT23" s="115">
        <v>207.45400000000001</v>
      </c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  <c r="CQ23" s="98"/>
      <c r="CR23" s="98"/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  <c r="DD23" s="98"/>
      <c r="DE23" s="98"/>
      <c r="DF23" s="98"/>
      <c r="DG23" s="98"/>
      <c r="DH23" s="98"/>
      <c r="DI23" s="98"/>
      <c r="DJ23" s="98"/>
      <c r="DK23" s="98"/>
      <c r="DL23" s="98"/>
      <c r="DM23" s="98"/>
      <c r="DN23" s="98"/>
      <c r="DO23" s="98"/>
      <c r="DP23" s="98"/>
      <c r="DQ23" s="98"/>
      <c r="DR23" s="98"/>
      <c r="DS23" s="98"/>
      <c r="DT23" s="98"/>
      <c r="DU23" s="98"/>
      <c r="DV23" s="98"/>
      <c r="DW23" s="98"/>
      <c r="DX23" s="98"/>
      <c r="DY23" s="98"/>
      <c r="DZ23" s="98"/>
      <c r="EA23" s="98"/>
      <c r="EB23" s="98"/>
      <c r="EC23" s="98"/>
      <c r="ED23" s="98"/>
      <c r="EE23" s="98"/>
      <c r="EF23" s="98"/>
      <c r="EG23" s="98"/>
      <c r="EH23" s="98"/>
      <c r="EI23" s="98"/>
      <c r="EJ23" s="98"/>
      <c r="EK23" s="98"/>
      <c r="EL23" s="98"/>
      <c r="EM23" s="98"/>
      <c r="EN23" s="98"/>
      <c r="EO23" s="98"/>
      <c r="EP23" s="98"/>
      <c r="EQ23" s="98"/>
      <c r="ER23" s="98"/>
      <c r="ES23" s="98"/>
      <c r="ET23" s="98"/>
      <c r="EU23" s="98"/>
      <c r="EV23" s="98"/>
      <c r="EW23" s="98"/>
      <c r="EX23" s="98"/>
      <c r="EY23" s="98"/>
      <c r="EZ23" s="98"/>
      <c r="FA23" s="98"/>
      <c r="FB23" s="98"/>
      <c r="FC23" s="98"/>
      <c r="FD23" s="98"/>
      <c r="FE23" s="98"/>
      <c r="FF23" s="98"/>
      <c r="FG23" s="98"/>
      <c r="FH23" s="98"/>
      <c r="FI23" s="98"/>
      <c r="FJ23" s="98"/>
      <c r="FK23" s="98"/>
      <c r="FL23" s="98"/>
      <c r="FM23" s="98"/>
      <c r="FN23" s="98"/>
      <c r="FO23" s="98"/>
      <c r="FP23" s="98"/>
      <c r="FQ23" s="98"/>
      <c r="FR23" s="98"/>
      <c r="FS23" s="98"/>
      <c r="FT23" s="98"/>
      <c r="FU23" s="98"/>
      <c r="FV23" s="98"/>
      <c r="FW23" s="98"/>
      <c r="FX23" s="98"/>
      <c r="FY23" s="98"/>
      <c r="FZ23" s="98"/>
      <c r="GA23" s="98"/>
      <c r="GB23" s="98"/>
      <c r="GC23" s="98"/>
      <c r="GD23" s="98"/>
      <c r="GE23" s="98"/>
      <c r="GF23" s="98"/>
      <c r="GG23" s="98"/>
      <c r="GH23" s="98"/>
      <c r="GI23" s="98"/>
      <c r="GJ23" s="98"/>
      <c r="GK23" s="98"/>
      <c r="GL23" s="98"/>
      <c r="GM23" s="98"/>
      <c r="GN23" s="98"/>
      <c r="GO23" s="98"/>
      <c r="GP23" s="98"/>
      <c r="GQ23" s="98"/>
      <c r="GR23" s="98"/>
      <c r="GS23" s="98"/>
      <c r="GT23" s="98"/>
      <c r="GU23" s="98"/>
      <c r="GV23" s="98"/>
      <c r="GW23" s="98"/>
      <c r="GX23" s="98"/>
      <c r="GY23" s="98"/>
      <c r="GZ23" s="98"/>
      <c r="HA23" s="98"/>
      <c r="HB23" s="98"/>
      <c r="HC23" s="98"/>
      <c r="HD23" s="98"/>
      <c r="HE23" s="98"/>
      <c r="HF23" s="98"/>
      <c r="HG23" s="98"/>
      <c r="HH23" s="98"/>
      <c r="HI23" s="98"/>
      <c r="HJ23" s="98"/>
      <c r="HK23" s="98"/>
      <c r="HL23" s="98"/>
      <c r="HM23" s="98"/>
      <c r="HN23" s="98"/>
      <c r="HO23" s="98"/>
      <c r="HP23" s="98"/>
      <c r="HQ23" s="98"/>
      <c r="HR23" s="98"/>
    </row>
    <row r="24" spans="1:226" s="117" customFormat="1">
      <c r="A24" s="118" t="s">
        <v>140</v>
      </c>
      <c r="B24" s="130"/>
      <c r="C24" s="133">
        <f>1.27796*100</f>
        <v>127.79599999999999</v>
      </c>
      <c r="D24" s="133">
        <f t="shared" ref="D24:G24" si="52">1.27796*100</f>
        <v>127.79599999999999</v>
      </c>
      <c r="E24" s="133">
        <f t="shared" si="52"/>
        <v>127.79599999999999</v>
      </c>
      <c r="F24" s="133">
        <f t="shared" si="52"/>
        <v>127.79599999999999</v>
      </c>
      <c r="G24" s="133">
        <f t="shared" si="52"/>
        <v>127.79599999999999</v>
      </c>
      <c r="H24" s="130"/>
      <c r="I24" s="133">
        <f>1.6643*100</f>
        <v>166.42999999999998</v>
      </c>
      <c r="J24" s="133">
        <f t="shared" ref="J24:M24" si="53">1.6643*100</f>
        <v>166.42999999999998</v>
      </c>
      <c r="K24" s="133">
        <f t="shared" si="53"/>
        <v>166.42999999999998</v>
      </c>
      <c r="L24" s="133">
        <f t="shared" si="53"/>
        <v>166.42999999999998</v>
      </c>
      <c r="M24" s="133">
        <f t="shared" si="53"/>
        <v>166.42999999999998</v>
      </c>
      <c r="N24" s="130"/>
      <c r="O24" s="115">
        <v>108.30199999999999</v>
      </c>
      <c r="P24" s="115">
        <v>108.30199999999999</v>
      </c>
      <c r="Q24" s="115">
        <v>108.30199999999999</v>
      </c>
      <c r="R24" s="115">
        <v>108.30199999999999</v>
      </c>
      <c r="S24" s="115">
        <v>108.30199999999999</v>
      </c>
      <c r="T24" s="133">
        <f t="shared" si="39"/>
        <v>0</v>
      </c>
      <c r="U24" s="133">
        <f t="shared" si="39"/>
        <v>108.30199999999999</v>
      </c>
      <c r="V24" s="133">
        <f t="shared" si="39"/>
        <v>108.30199999999999</v>
      </c>
      <c r="W24" s="133">
        <f t="shared" si="39"/>
        <v>108.30199999999999</v>
      </c>
      <c r="X24" s="133">
        <f t="shared" si="39"/>
        <v>108.30199999999999</v>
      </c>
      <c r="Y24" s="98"/>
      <c r="Z24" s="98"/>
      <c r="AA24" s="98"/>
      <c r="AB24" s="98"/>
      <c r="AC24" s="98"/>
      <c r="AD24" s="98"/>
      <c r="AE24" s="98"/>
      <c r="AF24" s="98"/>
      <c r="AG24" s="98"/>
      <c r="AH24" s="118" t="s">
        <v>140</v>
      </c>
      <c r="AI24" s="130"/>
      <c r="AJ24" s="133">
        <f t="shared" si="46"/>
        <v>127.79599999999999</v>
      </c>
      <c r="AK24" s="133">
        <f t="shared" si="40"/>
        <v>127.79599999999999</v>
      </c>
      <c r="AL24" s="133">
        <f t="shared" si="40"/>
        <v>127.79599999999999</v>
      </c>
      <c r="AM24" s="133">
        <f t="shared" si="40"/>
        <v>127.79599999999999</v>
      </c>
      <c r="AN24" s="133">
        <f t="shared" si="40"/>
        <v>127.79599999999999</v>
      </c>
      <c r="AO24" s="130"/>
      <c r="AP24" s="133">
        <f t="shared" si="47"/>
        <v>166.42999999999998</v>
      </c>
      <c r="AQ24" s="133">
        <f t="shared" si="41"/>
        <v>166.42999999999998</v>
      </c>
      <c r="AR24" s="133">
        <f t="shared" si="41"/>
        <v>166.42999999999998</v>
      </c>
      <c r="AS24" s="133">
        <f t="shared" si="41"/>
        <v>166.42999999999998</v>
      </c>
      <c r="AT24" s="133">
        <f t="shared" si="41"/>
        <v>166.42999999999998</v>
      </c>
      <c r="AU24" s="130"/>
      <c r="AV24" s="115">
        <v>108.30199999999999</v>
      </c>
      <c r="AW24" s="115">
        <v>108.30199999999999</v>
      </c>
      <c r="AX24" s="115">
        <v>108.30199999999999</v>
      </c>
      <c r="AY24" s="115">
        <v>108.30199999999999</v>
      </c>
      <c r="AZ24" s="115">
        <v>108.30199999999999</v>
      </c>
      <c r="BA24" s="98"/>
      <c r="BB24" s="118" t="s">
        <v>140</v>
      </c>
      <c r="BC24" s="130"/>
      <c r="BD24" s="133">
        <f t="shared" si="48"/>
        <v>127.79599999999999</v>
      </c>
      <c r="BE24" s="133">
        <f t="shared" si="42"/>
        <v>127.79599999999999</v>
      </c>
      <c r="BF24" s="133">
        <f t="shared" si="42"/>
        <v>127.79599999999999</v>
      </c>
      <c r="BG24" s="133">
        <f t="shared" si="42"/>
        <v>127.79599999999999</v>
      </c>
      <c r="BH24" s="133">
        <f t="shared" si="42"/>
        <v>127.79599999999999</v>
      </c>
      <c r="BI24" s="130"/>
      <c r="BJ24" s="133">
        <f t="shared" si="49"/>
        <v>166.42999999999998</v>
      </c>
      <c r="BK24" s="133">
        <f t="shared" si="43"/>
        <v>166.42999999999998</v>
      </c>
      <c r="BL24" s="133">
        <f t="shared" si="43"/>
        <v>166.42999999999998</v>
      </c>
      <c r="BM24" s="133">
        <f t="shared" si="43"/>
        <v>166.42999999999998</v>
      </c>
      <c r="BN24" s="133">
        <f t="shared" si="43"/>
        <v>166.42999999999998</v>
      </c>
      <c r="BO24" s="130"/>
      <c r="BP24" s="115">
        <v>108.30199999999999</v>
      </c>
      <c r="BQ24" s="115">
        <v>108.30199999999999</v>
      </c>
      <c r="BR24" s="115">
        <v>108.30199999999999</v>
      </c>
      <c r="BS24" s="115">
        <v>108.30199999999999</v>
      </c>
      <c r="BT24" s="115">
        <v>108.30199999999999</v>
      </c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8"/>
      <c r="CM24" s="98"/>
      <c r="CN24" s="98"/>
      <c r="CO24" s="98"/>
      <c r="CP24" s="98"/>
      <c r="CQ24" s="98"/>
      <c r="CR24" s="98"/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  <c r="DD24" s="98"/>
      <c r="DE24" s="98"/>
      <c r="DF24" s="98"/>
      <c r="DG24" s="98"/>
      <c r="DH24" s="98"/>
      <c r="DI24" s="98"/>
      <c r="DJ24" s="98"/>
      <c r="DK24" s="98"/>
      <c r="DL24" s="98"/>
      <c r="DM24" s="98"/>
      <c r="DN24" s="98"/>
      <c r="DO24" s="98"/>
      <c r="DP24" s="98"/>
      <c r="DQ24" s="98"/>
      <c r="DR24" s="98"/>
      <c r="DS24" s="98"/>
      <c r="DT24" s="98"/>
      <c r="DU24" s="98"/>
      <c r="DV24" s="98"/>
      <c r="DW24" s="98"/>
      <c r="DX24" s="98"/>
      <c r="DY24" s="98"/>
      <c r="DZ24" s="98"/>
      <c r="EA24" s="98"/>
      <c r="EB24" s="98"/>
      <c r="EC24" s="98"/>
      <c r="ED24" s="98"/>
      <c r="EE24" s="98"/>
      <c r="EF24" s="98"/>
      <c r="EG24" s="98"/>
      <c r="EH24" s="98"/>
      <c r="EI24" s="98"/>
      <c r="EJ24" s="98"/>
      <c r="EK24" s="98"/>
      <c r="EL24" s="98"/>
      <c r="EM24" s="98"/>
      <c r="EN24" s="98"/>
      <c r="EO24" s="98"/>
      <c r="EP24" s="98"/>
      <c r="EQ24" s="98"/>
      <c r="ER24" s="98"/>
      <c r="ES24" s="98"/>
      <c r="ET24" s="98"/>
      <c r="EU24" s="98"/>
      <c r="EV24" s="98"/>
      <c r="EW24" s="98"/>
      <c r="EX24" s="98"/>
      <c r="EY24" s="98"/>
      <c r="EZ24" s="98"/>
      <c r="FA24" s="98"/>
      <c r="FB24" s="98"/>
      <c r="FC24" s="98"/>
      <c r="FD24" s="98"/>
      <c r="FE24" s="98"/>
      <c r="FF24" s="98"/>
      <c r="FG24" s="98"/>
      <c r="FH24" s="98"/>
      <c r="FI24" s="98"/>
      <c r="FJ24" s="98"/>
      <c r="FK24" s="98"/>
      <c r="FL24" s="98"/>
      <c r="FM24" s="98"/>
      <c r="FN24" s="98"/>
      <c r="FO24" s="98"/>
      <c r="FP24" s="98"/>
      <c r="FQ24" s="98"/>
      <c r="FR24" s="98"/>
      <c r="FS24" s="98"/>
      <c r="FT24" s="98"/>
      <c r="FU24" s="98"/>
      <c r="FV24" s="98"/>
      <c r="FW24" s="98"/>
      <c r="FX24" s="98"/>
      <c r="FY24" s="98"/>
      <c r="FZ24" s="98"/>
      <c r="GA24" s="98"/>
      <c r="GB24" s="98"/>
      <c r="GC24" s="98"/>
      <c r="GD24" s="98"/>
      <c r="GE24" s="98"/>
      <c r="GF24" s="98"/>
      <c r="GG24" s="98"/>
      <c r="GH24" s="98"/>
      <c r="GI24" s="98"/>
      <c r="GJ24" s="98"/>
      <c r="GK24" s="98"/>
      <c r="GL24" s="98"/>
      <c r="GM24" s="98"/>
      <c r="GN24" s="98"/>
      <c r="GO24" s="98"/>
      <c r="GP24" s="98"/>
      <c r="GQ24" s="98"/>
      <c r="GR24" s="98"/>
      <c r="GS24" s="98"/>
      <c r="GT24" s="98"/>
      <c r="GU24" s="98"/>
      <c r="GV24" s="98"/>
      <c r="GW24" s="98"/>
      <c r="GX24" s="98"/>
      <c r="GY24" s="98"/>
      <c r="GZ24" s="98"/>
      <c r="HA24" s="98"/>
      <c r="HB24" s="98"/>
      <c r="HC24" s="98"/>
      <c r="HD24" s="98"/>
      <c r="HE24" s="98"/>
      <c r="HF24" s="98"/>
      <c r="HG24" s="98"/>
      <c r="HH24" s="98"/>
      <c r="HI24" s="98"/>
      <c r="HJ24" s="98"/>
      <c r="HK24" s="98"/>
      <c r="HL24" s="98"/>
      <c r="HM24" s="98"/>
      <c r="HN24" s="98"/>
      <c r="HO24" s="98"/>
      <c r="HP24" s="98"/>
      <c r="HQ24" s="98"/>
      <c r="HR24" s="98"/>
    </row>
    <row r="25" spans="1:226" s="109" customFormat="1" ht="15.75">
      <c r="A25" s="124" t="s">
        <v>147</v>
      </c>
      <c r="B25" s="134">
        <f t="shared" ref="B25:M25" si="54">B27+B26</f>
        <v>11717254.327716045</v>
      </c>
      <c r="C25" s="134">
        <f t="shared" si="54"/>
        <v>2447590.7327190917</v>
      </c>
      <c r="D25" s="134">
        <f t="shared" si="54"/>
        <v>596118.4302689</v>
      </c>
      <c r="E25" s="134">
        <f t="shared" si="54"/>
        <v>663600.3716504242</v>
      </c>
      <c r="F25" s="134">
        <f t="shared" si="54"/>
        <v>2594306.0120587824</v>
      </c>
      <c r="G25" s="134">
        <f t="shared" si="54"/>
        <v>5415638.7810188476</v>
      </c>
      <c r="H25" s="134">
        <f t="shared" si="54"/>
        <v>12204793.296387913</v>
      </c>
      <c r="I25" s="134">
        <f t="shared" si="54"/>
        <v>2354877.8589187954</v>
      </c>
      <c r="J25" s="134">
        <f t="shared" si="54"/>
        <v>622732.1222789</v>
      </c>
      <c r="K25" s="134">
        <f t="shared" si="54"/>
        <v>532415.37687624327</v>
      </c>
      <c r="L25" s="134">
        <f t="shared" si="54"/>
        <v>2468480.0513046463</v>
      </c>
      <c r="M25" s="134">
        <f t="shared" si="54"/>
        <v>6226287.8870093273</v>
      </c>
      <c r="N25" s="135">
        <f>SUM(O25:S25)</f>
        <v>12518981.509029854</v>
      </c>
      <c r="O25" s="134">
        <f>O27+O26</f>
        <v>5836941.3306762809</v>
      </c>
      <c r="P25" s="134">
        <f>P27+P26</f>
        <v>731006.61853255308</v>
      </c>
      <c r="Q25" s="134">
        <f>Q27+Q26</f>
        <v>847543.90480976005</v>
      </c>
      <c r="R25" s="134">
        <f>R27+R26</f>
        <v>2259361.6998837609</v>
      </c>
      <c r="S25" s="134">
        <f>S27+S26</f>
        <v>2844127.9551274995</v>
      </c>
      <c r="T25" s="134">
        <f>T27</f>
        <v>0</v>
      </c>
      <c r="U25" s="134">
        <f>U27</f>
        <v>23193929.24590116</v>
      </c>
      <c r="V25" s="134">
        <f>V27</f>
        <v>0</v>
      </c>
      <c r="W25" s="134">
        <f>W27</f>
        <v>0</v>
      </c>
      <c r="X25" s="134">
        <f>X27</f>
        <v>0</v>
      </c>
      <c r="Y25" s="107">
        <f>S11*S21+S12*S22+S13*S23+S14*S24</f>
        <v>148889.79205799999</v>
      </c>
      <c r="Z25" s="107">
        <f>Y25*10</f>
        <v>1488897.9205799999</v>
      </c>
      <c r="AA25" s="107"/>
      <c r="AB25" s="107"/>
      <c r="AC25" s="107"/>
      <c r="AD25" s="107"/>
      <c r="AE25" s="107"/>
      <c r="AF25" s="107"/>
      <c r="AG25" s="107"/>
      <c r="AH25" s="124" t="s">
        <v>147</v>
      </c>
      <c r="AI25" s="134">
        <f t="shared" ref="AI25:AT25" si="55">AI27+AI26</f>
        <v>8522025.3554696571</v>
      </c>
      <c r="AJ25" s="134">
        <f t="shared" si="55"/>
        <v>3174527.2995416019</v>
      </c>
      <c r="AK25" s="134">
        <f t="shared" si="55"/>
        <v>0</v>
      </c>
      <c r="AL25" s="134">
        <f t="shared" si="55"/>
        <v>663600.3716504242</v>
      </c>
      <c r="AM25" s="134">
        <f t="shared" si="55"/>
        <v>2594306.0120587824</v>
      </c>
      <c r="AN25" s="134">
        <f t="shared" si="55"/>
        <v>2089591.6722188476</v>
      </c>
      <c r="AO25" s="134">
        <f t="shared" si="55"/>
        <v>8602492.903727524</v>
      </c>
      <c r="AP25" s="134">
        <f t="shared" si="55"/>
        <v>3081814.4257413046</v>
      </c>
      <c r="AQ25" s="134">
        <f t="shared" si="55"/>
        <v>0</v>
      </c>
      <c r="AR25" s="134">
        <f t="shared" si="55"/>
        <v>532415.37687624327</v>
      </c>
      <c r="AS25" s="134">
        <f t="shared" si="55"/>
        <v>2468480.0513046463</v>
      </c>
      <c r="AT25" s="134">
        <f t="shared" si="55"/>
        <v>2519783.0498053292</v>
      </c>
      <c r="AU25" s="135">
        <f>SUM(AV25:AZ25)</f>
        <v>8970775.56504016</v>
      </c>
      <c r="AV25" s="134">
        <f>AV27+AV26</f>
        <v>475611.04208648007</v>
      </c>
      <c r="AW25" s="134">
        <f>AW27+AW26</f>
        <v>0</v>
      </c>
      <c r="AX25" s="134">
        <f>AX27+AX26</f>
        <v>22655.688114799999</v>
      </c>
      <c r="AY25" s="134">
        <f>AY27+AY26</f>
        <v>3598835.0765138799</v>
      </c>
      <c r="AZ25" s="134">
        <f>AZ27+AZ26</f>
        <v>4873673.7583250003</v>
      </c>
      <c r="BA25" s="136">
        <f>AU25+N25</f>
        <v>21489757.074070014</v>
      </c>
      <c r="BB25" s="124" t="s">
        <v>147</v>
      </c>
      <c r="BC25" s="134">
        <f t="shared" ref="BC25:BN25" si="56">BC27+BC26</f>
        <v>20239279.683185704</v>
      </c>
      <c r="BD25" s="134">
        <f>BD27+BD26</f>
        <v>5622118.0322606936</v>
      </c>
      <c r="BE25" s="134">
        <f t="shared" si="56"/>
        <v>596118.4302689</v>
      </c>
      <c r="BF25" s="134">
        <f t="shared" si="56"/>
        <v>1327200.7433008484</v>
      </c>
      <c r="BG25" s="134">
        <f t="shared" si="56"/>
        <v>5188612.0241175648</v>
      </c>
      <c r="BH25" s="134">
        <f t="shared" si="56"/>
        <v>7505230.4532376956</v>
      </c>
      <c r="BI25" s="134">
        <f t="shared" si="56"/>
        <v>20429920.165009037</v>
      </c>
      <c r="BJ25" s="134">
        <f>BJ27+BJ26</f>
        <v>5436692.2846601009</v>
      </c>
      <c r="BK25" s="134">
        <f t="shared" si="56"/>
        <v>245366.0871725</v>
      </c>
      <c r="BL25" s="134">
        <f t="shared" si="56"/>
        <v>1064830.7537524865</v>
      </c>
      <c r="BM25" s="134">
        <f t="shared" si="56"/>
        <v>4936960.1026092926</v>
      </c>
      <c r="BN25" s="134">
        <f t="shared" si="56"/>
        <v>8746070.9368146583</v>
      </c>
      <c r="BO25" s="135">
        <f>SUM(BP25:BT25)</f>
        <v>21489757.074070014</v>
      </c>
      <c r="BP25" s="134">
        <f>BP27+BP26</f>
        <v>6312552.3727627611</v>
      </c>
      <c r="BQ25" s="134">
        <f>BQ27+BQ26</f>
        <v>731006.61853255308</v>
      </c>
      <c r="BR25" s="134">
        <f>BR27+BR26</f>
        <v>870199.59292456019</v>
      </c>
      <c r="BS25" s="134">
        <f>BS27+BS26</f>
        <v>5858196.7763976399</v>
      </c>
      <c r="BT25" s="134">
        <f>BT27+BT26</f>
        <v>7717801.7134525003</v>
      </c>
      <c r="BU25" s="137">
        <f>AU25+N25</f>
        <v>21489757.074070014</v>
      </c>
      <c r="BV25" s="107">
        <f>BQ25-'[133] НВВ 2014 год  по заявкам max'!$BQ$25</f>
        <v>450279.2912272223</v>
      </c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</row>
    <row r="26" spans="1:226" s="109" customFormat="1">
      <c r="A26" s="138" t="s">
        <v>148</v>
      </c>
      <c r="B26" s="139">
        <f>SUM(C26:G26)</f>
        <v>350752.34309640003</v>
      </c>
      <c r="C26" s="140"/>
      <c r="D26" s="140">
        <f>D16*D19*6</f>
        <v>350752.34309640003</v>
      </c>
      <c r="E26" s="140"/>
      <c r="F26" s="140"/>
      <c r="G26" s="140"/>
      <c r="H26" s="139">
        <f>J26</f>
        <v>377366.03510640003</v>
      </c>
      <c r="I26" s="140"/>
      <c r="J26" s="140">
        <f>J16*J19*6</f>
        <v>377366.03510640003</v>
      </c>
      <c r="K26" s="140"/>
      <c r="L26" s="140"/>
      <c r="M26" s="140"/>
      <c r="N26" s="139"/>
      <c r="O26" s="140"/>
      <c r="P26" s="140">
        <f>P16*P19*12</f>
        <v>683795.10192140669</v>
      </c>
      <c r="Q26" s="140"/>
      <c r="R26" s="140"/>
      <c r="S26" s="140"/>
      <c r="T26" s="141"/>
      <c r="U26" s="141"/>
      <c r="V26" s="141"/>
      <c r="W26" s="141"/>
      <c r="X26" s="141"/>
      <c r="Y26" s="107"/>
      <c r="Z26" s="107"/>
      <c r="AA26" s="107"/>
      <c r="AB26" s="107"/>
      <c r="AC26" s="107"/>
      <c r="AD26" s="107"/>
      <c r="AE26" s="107"/>
      <c r="AF26" s="107"/>
      <c r="AG26" s="107"/>
      <c r="AH26" s="138" t="s">
        <v>148</v>
      </c>
      <c r="AI26" s="139">
        <f>SUM(AJ26:AN26)</f>
        <v>0</v>
      </c>
      <c r="AJ26" s="140"/>
      <c r="AK26" s="140">
        <f>AK16*AK19*6</f>
        <v>0</v>
      </c>
      <c r="AL26" s="140"/>
      <c r="AM26" s="140"/>
      <c r="AN26" s="140"/>
      <c r="AO26" s="139">
        <f>AQ26</f>
        <v>0</v>
      </c>
      <c r="AP26" s="140"/>
      <c r="AQ26" s="140">
        <f>AQ16*AQ19*6</f>
        <v>0</v>
      </c>
      <c r="AR26" s="140"/>
      <c r="AS26" s="140"/>
      <c r="AT26" s="140"/>
      <c r="AU26" s="139"/>
      <c r="AV26" s="140"/>
      <c r="AW26" s="140">
        <f>AW16*AW19*12</f>
        <v>0</v>
      </c>
      <c r="AX26" s="140"/>
      <c r="AY26" s="140"/>
      <c r="AZ26" s="140"/>
      <c r="BA26" s="137">
        <v>7035369</v>
      </c>
      <c r="BB26" s="138" t="s">
        <v>148</v>
      </c>
      <c r="BC26" s="139">
        <f>SUM(BD26:BH26)</f>
        <v>350752.34309640003</v>
      </c>
      <c r="BD26" s="140"/>
      <c r="BE26" s="140">
        <f>BE16*BE19*6</f>
        <v>350752.34309640003</v>
      </c>
      <c r="BF26" s="140"/>
      <c r="BG26" s="140"/>
      <c r="BH26" s="140"/>
      <c r="BI26" s="139">
        <f>BK26</f>
        <v>0</v>
      </c>
      <c r="BJ26" s="140"/>
      <c r="BK26" s="140">
        <f>BK16*BK19*6</f>
        <v>0</v>
      </c>
      <c r="BL26" s="140"/>
      <c r="BM26" s="140"/>
      <c r="BN26" s="140"/>
      <c r="BO26" s="139"/>
      <c r="BP26" s="140"/>
      <c r="BQ26" s="140">
        <f>BQ16*BQ19*12</f>
        <v>683795.10192140669</v>
      </c>
      <c r="BR26" s="140"/>
      <c r="BS26" s="140"/>
      <c r="BT26" s="140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</row>
    <row r="27" spans="1:226">
      <c r="A27" s="138" t="s">
        <v>149</v>
      </c>
      <c r="B27" s="139">
        <f>SUM(C27:G27)</f>
        <v>11366501.984619645</v>
      </c>
      <c r="C27" s="140">
        <f>C9*C20*10+C11*C21*10+C12*C22*10+C13*C23*10+C14*C24*10</f>
        <v>2447590.7327190917</v>
      </c>
      <c r="D27" s="140">
        <f>D9*D20*10+D11*D21*10+D12*D22*10+D13*D23*10+D14*D24*10</f>
        <v>245366.0871725</v>
      </c>
      <c r="E27" s="140">
        <f>E9*E20*10+E11*E21*10+E12*E22*10+E13*E23*10+E14*E24*10</f>
        <v>663600.3716504242</v>
      </c>
      <c r="F27" s="140">
        <f>F9*F20*10+F11*F21*10+F12*F22*10+F13*F23*10+F14*F24*10</f>
        <v>2594306.0120587824</v>
      </c>
      <c r="G27" s="140">
        <f>G9*G20*10+G11*G21*10+G12*G22*10+G13*G23*10+G14*G24*10</f>
        <v>5415638.7810188476</v>
      </c>
      <c r="H27" s="139">
        <f>SUM(I27:M27)</f>
        <v>11827427.261281513</v>
      </c>
      <c r="I27" s="140">
        <f>I9*I20*10+I11*I21*10+I12*I22*10+I13*I23*10+I14*I24*10</f>
        <v>2354877.8589187954</v>
      </c>
      <c r="J27" s="140">
        <f>J9*J20*10+J11*J21*10+J12*J22*10+J13*J23*10+J14*J24*10</f>
        <v>245366.0871725</v>
      </c>
      <c r="K27" s="140">
        <f>K9*K20*10+K11*K21*10+K12*K22*10+K13*K23*10+K14*K24*10</f>
        <v>532415.37687624327</v>
      </c>
      <c r="L27" s="140">
        <f>L9*L20*10+L11*L21*10+L12*L22*10+L13*L23*10+L14*L24*10</f>
        <v>2468480.0513046463</v>
      </c>
      <c r="M27" s="140">
        <f>M9*M20*10+M11*M21*10+M12*M22*10+M13*M23*10+M14*M24*10</f>
        <v>6226287.8870093273</v>
      </c>
      <c r="N27" s="139">
        <f>SUM(O27:S27)</f>
        <v>11835186.407108448</v>
      </c>
      <c r="O27" s="140">
        <f>O9*O20*10+O11*O21*10+O12*O22*10+O13*O23*10+O14*O24*10</f>
        <v>5836941.3306762809</v>
      </c>
      <c r="P27" s="140">
        <f>P9*P20*10+P11*P21*10+P12*P22*10+P13*P23*10+P14*P24*10</f>
        <v>47211.51661114645</v>
      </c>
      <c r="Q27" s="140">
        <f>Q9*Q20*10+Q11*Q21*10+Q12*Q22*10+Q13*Q23*10+Q14*Q24*10</f>
        <v>847543.90480976005</v>
      </c>
      <c r="R27" s="140">
        <f>R9*R20*10+R11*R21*10+R12*R22*10+R13*R23*10+R14*R24*10</f>
        <v>2259361.6998837609</v>
      </c>
      <c r="S27" s="140">
        <f>S9*S20*10+S11*S21*10+S12*S22*10+S13*S23*10+S14*S24*10</f>
        <v>2844127.9551274995</v>
      </c>
      <c r="T27" s="107"/>
      <c r="U27" s="98">
        <f>B27+H27</f>
        <v>23193929.24590116</v>
      </c>
      <c r="AH27" s="138" t="s">
        <v>149</v>
      </c>
      <c r="AI27" s="139">
        <f>SUM(AJ27:AN27)</f>
        <v>8522025.3554696571</v>
      </c>
      <c r="AJ27" s="140">
        <f>AJ9*AJ20*10+AJ11*AJ21*10+AJ12*AJ22*10+AJ13*AJ23*10+AJ14*AJ24*10</f>
        <v>3174527.2995416019</v>
      </c>
      <c r="AK27" s="140">
        <f>AK9*AK20*10+AK11*AK21*10+AK12*AK22*10+AK13*AK23*10+AK14*AK24*10</f>
        <v>0</v>
      </c>
      <c r="AL27" s="140">
        <f>AL9*AL20*10+AL11*AL21*10+AL12*AL22*10+AL13*AL23*10+AL14*AL24*10</f>
        <v>663600.3716504242</v>
      </c>
      <c r="AM27" s="140">
        <f>AM9*AM20*10+AM11*AM21*10+AM12*AM22*10+AM13*AM23*10+AM14*AM24*10</f>
        <v>2594306.0120587824</v>
      </c>
      <c r="AN27" s="140">
        <f>AN9*AN20*10+AN11*AN21*10+AN12*AN22*10+AN13*AN23*10+AN14*AN24*10</f>
        <v>2089591.6722188476</v>
      </c>
      <c r="AO27" s="139">
        <f>SUM(AP27:AT27)</f>
        <v>8602492.903727524</v>
      </c>
      <c r="AP27" s="140">
        <f>AP9*AP20*10+AP11*AP21*10+AP12*AP22*10+AP13*AP23*10+AP14*AP24*10</f>
        <v>3081814.4257413046</v>
      </c>
      <c r="AQ27" s="140">
        <f>AQ9*AQ20*10+AQ11*AQ21*10+AQ12*AQ22*10+AQ13*AQ23*10+AQ14*AQ24*10</f>
        <v>0</v>
      </c>
      <c r="AR27" s="140">
        <f>AR9*AR20*10+AR11*AR21*10+AR12*AR22*10+AR13*AR23*10+AR14*AR24*10</f>
        <v>532415.37687624327</v>
      </c>
      <c r="AS27" s="140">
        <f>AS9*AS20*10+AS11*AS21*10+AS12*AS22*10+AS13*AS23*10+AS14*AS24*10</f>
        <v>2468480.0513046463</v>
      </c>
      <c r="AT27" s="140">
        <f>AT9*AT20*10+AT11*AT21*10+AT12*AT22*10+AT13*AT23*10+AT14*AT24*10</f>
        <v>2519783.0498053292</v>
      </c>
      <c r="AU27" s="139">
        <f>SUM(AV27:AZ27)</f>
        <v>8970775.56504016</v>
      </c>
      <c r="AV27" s="140">
        <f>AV9*AV20*10+AV11*AV21*10+AV12*AV22*10+AV13*AV23*10+AV14*AV24*10</f>
        <v>475611.04208648007</v>
      </c>
      <c r="AW27" s="140">
        <f>AW9*AW20*10+AW11*AW21*10+AW12*AW22*10+AW13*AW23*10+AW14*AW24*10</f>
        <v>0</v>
      </c>
      <c r="AX27" s="140">
        <f>AX9*AX20*10+AX11*AX21*10+AX12*AX22*10+AX13*AX23*10+AX14*AX24*10</f>
        <v>22655.688114799999</v>
      </c>
      <c r="AY27" s="140">
        <f>AY9*AY20*10+AY11*AY21*10+AY12*AY22*10+AY13*AY23*10+AY14*AY24*10</f>
        <v>3598835.0765138799</v>
      </c>
      <c r="AZ27" s="140">
        <f>AZ9*AZ20*10+AZ11*AZ21*10+AZ12*AZ22*10+AZ13*AZ23*10+AZ14*AZ24*10</f>
        <v>4873673.7583250003</v>
      </c>
      <c r="BA27" s="142">
        <f>AU25-BA26</f>
        <v>1935406.56504016</v>
      </c>
      <c r="BB27" s="138" t="s">
        <v>149</v>
      </c>
      <c r="BC27" s="139">
        <f>SUM(BD27:BH27)</f>
        <v>19888527.340089303</v>
      </c>
      <c r="BD27" s="140">
        <f>BD9*BD20*10+BD11*BD21*10+BD12*BD22*10+BD13*BD23*10+BD14*BD24*10</f>
        <v>5622118.0322606936</v>
      </c>
      <c r="BE27" s="140">
        <f>BE9*BE20*10+BE11*BE21*10+BE12*BE22*10+BE13*BE23*10+BE14*BE24*10</f>
        <v>245366.0871725</v>
      </c>
      <c r="BF27" s="140">
        <f>BF9*BF20*10+BF11*BF21*10+BF12*BF22*10+BF13*BF23*10+BF14*BF24*10</f>
        <v>1327200.7433008484</v>
      </c>
      <c r="BG27" s="140">
        <f>BG9*BG20*10+BG11*BG21*10+BG12*BG22*10+BG13*BG23*10+BG14*BG24*10</f>
        <v>5188612.0241175648</v>
      </c>
      <c r="BH27" s="140">
        <f>BH9*BH20*10+BH11*BH21*10+BH12*BH22*10+BH13*BH23*10+BH14*BH24*10</f>
        <v>7505230.4532376956</v>
      </c>
      <c r="BI27" s="139">
        <f>SUM(BJ27:BN27)</f>
        <v>20429920.165009037</v>
      </c>
      <c r="BJ27" s="140">
        <f>BJ9*BJ20*10+BJ11*BJ21*10+BJ12*BJ22*10+BJ13*BJ23*10+BJ14*BJ24*10</f>
        <v>5436692.2846601009</v>
      </c>
      <c r="BK27" s="140">
        <f>BK9*BK20*10+BK11*BK21*10+BK12*BK22*10+BK13*BK23*10+BK14*BK24*10</f>
        <v>245366.0871725</v>
      </c>
      <c r="BL27" s="140">
        <f>BL9*BL20*10+BL11*BL21*10+BL12*BL22*10+BL13*BL23*10+BL14*BL24*10</f>
        <v>1064830.7537524865</v>
      </c>
      <c r="BM27" s="140">
        <f>BM9*BM20*10+BM11*BM21*10+BM12*BM22*10+BM13*BM23*10+BM14*BM24*10</f>
        <v>4936960.1026092926</v>
      </c>
      <c r="BN27" s="140">
        <f>BN9*BN20*10+BN11*BN21*10+BN12*BN22*10+BN13*BN23*10+BN14*BN24*10</f>
        <v>8746070.9368146583</v>
      </c>
      <c r="BO27" s="139">
        <f>SUM(BP27:BT27)</f>
        <v>20805961.972148608</v>
      </c>
      <c r="BP27" s="140">
        <f>BP9*BP20*10+BP11*BP21*10+BP12*BP22*10+BP13*BP23*10+BP14*BP24*10</f>
        <v>6312552.3727627611</v>
      </c>
      <c r="BQ27" s="140">
        <f>BQ9*BQ20*10+BQ11*BQ21*10+BQ12*BQ22*10+BQ13*BQ23*10+BQ14*BQ24*10</f>
        <v>47211.51661114645</v>
      </c>
      <c r="BR27" s="140">
        <f>BR9*BR20*10+BR11*BR21*10+BR12*BR22*10+BR13*BR23*10+BR14*BR24*10</f>
        <v>870199.59292456019</v>
      </c>
      <c r="BS27" s="140">
        <f>BS9*BS20*10+BS11*BS21*10+BS12*BS22*10+BS13*BS23*10+BS14*BS24*10</f>
        <v>5858196.7763976399</v>
      </c>
      <c r="BT27" s="140">
        <f>BT9*BT20*10+BT11*BT21*10+BT12*BT22*10+BT13*BT23*10+BT14*BT24*10</f>
        <v>7717801.7134525003</v>
      </c>
      <c r="BU27" s="98">
        <f>N25+BA27</f>
        <v>14454388.074070014</v>
      </c>
    </row>
    <row r="28" spans="1:226" ht="24">
      <c r="A28" s="138" t="s">
        <v>150</v>
      </c>
      <c r="B28" s="139"/>
      <c r="C28" s="140"/>
      <c r="D28" s="140"/>
      <c r="E28" s="140"/>
      <c r="F28" s="140"/>
      <c r="G28" s="140"/>
      <c r="H28" s="139"/>
      <c r="I28" s="140"/>
      <c r="J28" s="140"/>
      <c r="K28" s="140"/>
      <c r="L28" s="140"/>
      <c r="M28" s="140"/>
      <c r="N28" s="139">
        <f>O28+P28+Q28+R28+S28</f>
        <v>1667209.8740200002</v>
      </c>
      <c r="O28" s="140">
        <f>O11*O21*10+O12*O22*10+O13*10*O23+O14*O24*10</f>
        <v>14350.83958</v>
      </c>
      <c r="P28" s="140">
        <f t="shared" ref="P28:S28" si="57">P11*P21*10+P12*P22*10+P13*10*P23+P14*P24*10</f>
        <v>0</v>
      </c>
      <c r="Q28" s="140">
        <f t="shared" si="57"/>
        <v>10549.076010000001</v>
      </c>
      <c r="R28" s="140">
        <f t="shared" si="57"/>
        <v>153412.03784999999</v>
      </c>
      <c r="S28" s="140">
        <f t="shared" si="57"/>
        <v>1488897.9205800002</v>
      </c>
      <c r="T28" s="107"/>
      <c r="AH28" s="138" t="s">
        <v>150</v>
      </c>
      <c r="AI28" s="139"/>
      <c r="AJ28" s="140"/>
      <c r="AK28" s="140"/>
      <c r="AL28" s="140"/>
      <c r="AM28" s="140"/>
      <c r="AN28" s="140"/>
      <c r="AO28" s="139"/>
      <c r="AP28" s="140"/>
      <c r="AQ28" s="140"/>
      <c r="AR28" s="140"/>
      <c r="AS28" s="140"/>
      <c r="AT28" s="140"/>
      <c r="AU28" s="139">
        <f>AV28+AW28+AX28+AY28+AZ28</f>
        <v>3862118.7628500001</v>
      </c>
      <c r="AV28" s="140">
        <f>AV11*AV21*10+AV12*AV22*10+AV13*10*AV23+AV14*AV24*10</f>
        <v>2525.1607100000001</v>
      </c>
      <c r="AW28" s="140">
        <f t="shared" ref="AW28:AZ28" si="58">AW11*AW21*10+AW12*AW22*10+AW13*10*AW23+AW14*AW24*10</f>
        <v>0</v>
      </c>
      <c r="AX28" s="140">
        <f t="shared" si="58"/>
        <v>0</v>
      </c>
      <c r="AY28" s="140">
        <f t="shared" si="58"/>
        <v>554365.84528000001</v>
      </c>
      <c r="AZ28" s="140">
        <f t="shared" si="58"/>
        <v>3305227.7568600001</v>
      </c>
      <c r="BB28" s="138" t="s">
        <v>150</v>
      </c>
      <c r="BC28" s="139"/>
      <c r="BD28" s="140">
        <f>BD11*BD21*10+BD12*BD22*10+BD13*10*BD23+BD14*BD24*10</f>
        <v>0</v>
      </c>
      <c r="BE28" s="140">
        <f t="shared" ref="BE28:BH28" si="59">BE11*BE21*10+BE12*BE22*10+BE13*10*BE23+BE14*BE24*10</f>
        <v>0</v>
      </c>
      <c r="BF28" s="140">
        <f t="shared" si="59"/>
        <v>0</v>
      </c>
      <c r="BG28" s="140">
        <f t="shared" si="59"/>
        <v>0</v>
      </c>
      <c r="BH28" s="140">
        <f t="shared" si="59"/>
        <v>3326047.1088000005</v>
      </c>
      <c r="BI28" s="139"/>
      <c r="BJ28" s="140">
        <f>BJ11*BJ21*10+BJ12*BJ22*10+BJ13*10*BJ23+BJ14*BJ24*10</f>
        <v>0</v>
      </c>
      <c r="BK28" s="140">
        <f t="shared" ref="BK28:BN28" si="60">BK11*BK21*10+BK12*BK22*10+BK13*10*BK23+BK14*BK24*10</f>
        <v>0</v>
      </c>
      <c r="BL28" s="140">
        <f t="shared" si="60"/>
        <v>0</v>
      </c>
      <c r="BM28" s="140">
        <f>BM11*BM21*10+BM12*BM22*10+BM13*10*BM23+BM14*BM24*10</f>
        <v>0</v>
      </c>
      <c r="BN28" s="140">
        <f t="shared" si="60"/>
        <v>3706504.837203999</v>
      </c>
      <c r="BO28" s="139">
        <f>BP28+BQ28+BR28+BS28+BT28</f>
        <v>5529328.6368699996</v>
      </c>
      <c r="BP28" s="140">
        <f>BP11*BP21*10+BP12*BP22*10+BP13*10*BP23+BP14*BP24*10</f>
        <v>16876.00029</v>
      </c>
      <c r="BQ28" s="140">
        <f t="shared" ref="BQ28:BT28" si="61">BQ11*BQ21*10+BQ12*BQ22*10+BQ13*10*BQ23+BQ14*BQ24*10</f>
        <v>0</v>
      </c>
      <c r="BR28" s="140">
        <f t="shared" si="61"/>
        <v>10549.076010000001</v>
      </c>
      <c r="BS28" s="140">
        <f t="shared" si="61"/>
        <v>707777.88312999997</v>
      </c>
      <c r="BT28" s="140">
        <f t="shared" si="61"/>
        <v>4794125.6774399998</v>
      </c>
    </row>
    <row r="29" spans="1:226">
      <c r="A29" s="143"/>
      <c r="B29" s="144"/>
      <c r="C29" s="145"/>
      <c r="D29" s="145"/>
      <c r="E29" s="145"/>
      <c r="F29" s="145"/>
      <c r="G29" s="145"/>
      <c r="H29" s="144"/>
      <c r="I29" s="145"/>
      <c r="J29" s="145"/>
      <c r="K29" s="145"/>
      <c r="L29" s="145"/>
      <c r="M29" s="145"/>
      <c r="N29" s="144"/>
      <c r="O29" s="145"/>
      <c r="P29" s="145"/>
      <c r="Q29" s="145"/>
      <c r="R29" s="145"/>
      <c r="S29" s="145"/>
      <c r="T29" s="107"/>
      <c r="AH29" s="143"/>
      <c r="AI29" s="144"/>
      <c r="AJ29" s="145"/>
      <c r="AK29" s="145"/>
      <c r="AL29" s="145"/>
      <c r="AM29" s="145"/>
      <c r="AN29" s="145"/>
      <c r="AO29" s="144"/>
      <c r="AP29" s="145"/>
      <c r="AQ29" s="145"/>
      <c r="AR29" s="145"/>
      <c r="AS29" s="145"/>
      <c r="AT29" s="145"/>
      <c r="AU29" s="144"/>
      <c r="AV29" s="145"/>
      <c r="AW29" s="145"/>
      <c r="AX29" s="145"/>
      <c r="AY29" s="145"/>
      <c r="AZ29" s="145"/>
      <c r="BB29" s="143"/>
      <c r="BC29" s="144"/>
      <c r="BD29" s="145"/>
      <c r="BE29" s="145"/>
      <c r="BF29" s="145"/>
      <c r="BG29" s="145"/>
      <c r="BH29" s="145"/>
      <c r="BI29" s="144"/>
      <c r="BJ29" s="145"/>
      <c r="BK29" s="145"/>
      <c r="BL29" s="145"/>
      <c r="BM29" s="145"/>
      <c r="BN29" s="145"/>
      <c r="BO29" s="144"/>
      <c r="BP29" s="145"/>
      <c r="BQ29" s="145"/>
      <c r="BR29" s="145"/>
      <c r="BS29" s="145"/>
      <c r="BT29" s="145"/>
    </row>
    <row r="30" spans="1:226">
      <c r="A30" s="143"/>
      <c r="B30" s="144"/>
      <c r="C30" s="145"/>
      <c r="D30" s="145"/>
      <c r="E30" s="145"/>
      <c r="F30" s="145"/>
      <c r="G30" s="145"/>
      <c r="H30" s="144"/>
      <c r="I30" s="145"/>
      <c r="J30" s="145"/>
      <c r="K30" s="145"/>
      <c r="L30" s="145"/>
      <c r="M30" s="145"/>
      <c r="N30" s="144"/>
      <c r="O30" s="145"/>
      <c r="P30" s="145"/>
      <c r="Q30" s="145"/>
      <c r="R30" s="145"/>
      <c r="S30" s="145"/>
      <c r="T30" s="107"/>
      <c r="AH30" s="143"/>
      <c r="AI30" s="144"/>
      <c r="AJ30" s="145"/>
      <c r="AK30" s="145"/>
      <c r="AL30" s="145"/>
      <c r="AM30" s="145"/>
      <c r="AN30" s="145"/>
      <c r="AO30" s="144"/>
      <c r="AP30" s="145"/>
      <c r="AQ30" s="145"/>
      <c r="AR30" s="145"/>
      <c r="AS30" s="145"/>
      <c r="AT30" s="145"/>
      <c r="AU30" s="144"/>
      <c r="AV30" s="145"/>
      <c r="AW30" s="145"/>
      <c r="AX30" s="145"/>
      <c r="AY30" s="145"/>
      <c r="AZ30" s="145"/>
      <c r="BB30" s="143"/>
      <c r="BC30" s="144"/>
      <c r="BD30" s="145"/>
      <c r="BE30" s="145"/>
      <c r="BF30" s="145"/>
      <c r="BG30" s="145"/>
      <c r="BH30" s="145"/>
      <c r="BI30" s="144"/>
      <c r="BJ30" s="145"/>
      <c r="BK30" s="145"/>
      <c r="BL30" s="145"/>
      <c r="BM30" s="145"/>
      <c r="BN30" s="145"/>
      <c r="BO30" s="144"/>
      <c r="BP30" s="145"/>
      <c r="BQ30" s="145"/>
      <c r="BR30" s="145"/>
      <c r="BS30" s="145"/>
      <c r="BT30" s="145"/>
    </row>
    <row r="31" spans="1:226">
      <c r="A31" s="143"/>
      <c r="B31" s="144"/>
      <c r="C31" s="145"/>
      <c r="D31" s="145"/>
      <c r="E31" s="145"/>
      <c r="F31" s="145"/>
      <c r="G31" s="145"/>
      <c r="H31" s="144"/>
      <c r="I31" s="145"/>
      <c r="J31" s="145"/>
      <c r="K31" s="145"/>
      <c r="L31" s="145"/>
      <c r="M31" s="145"/>
      <c r="N31" s="144"/>
      <c r="O31" s="145"/>
      <c r="P31" s="145"/>
      <c r="Q31" s="145"/>
      <c r="R31" s="145"/>
      <c r="S31" s="145"/>
      <c r="T31" s="107"/>
      <c r="AH31" s="143"/>
      <c r="AI31" s="144"/>
      <c r="AJ31" s="145"/>
      <c r="AK31" s="145"/>
      <c r="AL31" s="145"/>
      <c r="AM31" s="145"/>
      <c r="AN31" s="145"/>
      <c r="AO31" s="144"/>
      <c r="AP31" s="145"/>
      <c r="AQ31" s="145"/>
      <c r="AR31" s="145"/>
      <c r="AS31" s="145"/>
      <c r="AT31" s="145"/>
      <c r="AU31" s="144"/>
      <c r="AV31" s="145"/>
      <c r="AW31" s="145"/>
      <c r="AX31" s="145"/>
      <c r="AY31" s="145"/>
      <c r="AZ31" s="145"/>
      <c r="BB31" s="143"/>
      <c r="BC31" s="144"/>
      <c r="BD31" s="145"/>
      <c r="BE31" s="145"/>
      <c r="BF31" s="145"/>
      <c r="BG31" s="145"/>
      <c r="BH31" s="145"/>
      <c r="BI31" s="144"/>
      <c r="BJ31" s="145"/>
      <c r="BK31" s="145"/>
      <c r="BL31" s="145"/>
      <c r="BM31" s="145"/>
      <c r="BN31" s="145"/>
      <c r="BO31" s="144"/>
      <c r="BP31" s="145"/>
      <c r="BQ31" s="145"/>
      <c r="BR31" s="145"/>
      <c r="BS31" s="145"/>
      <c r="BT31" s="145"/>
    </row>
    <row r="32" spans="1:226">
      <c r="B32" s="97">
        <v>3917.2867499999993</v>
      </c>
      <c r="C32" s="97">
        <v>0.46002179999192205</v>
      </c>
      <c r="E32" s="97">
        <v>4.9588154313529233E-2</v>
      </c>
      <c r="F32" s="97">
        <v>0.34641775947951514</v>
      </c>
      <c r="G32" s="99">
        <v>0.14397228621503358</v>
      </c>
      <c r="H32" s="99">
        <v>3850.7967500000013</v>
      </c>
      <c r="I32" s="99">
        <v>0.46002179999192205</v>
      </c>
      <c r="J32" s="99"/>
      <c r="K32" s="98">
        <v>4.9588154313529233E-2</v>
      </c>
      <c r="L32" s="98">
        <v>0.34641775947951514</v>
      </c>
      <c r="M32" s="98">
        <v>0.14397228621503358</v>
      </c>
      <c r="N32" s="98">
        <f>N43-N15</f>
        <v>-6871.4380980000005</v>
      </c>
      <c r="O32" s="146">
        <f>(O11*O21+O12*O24)*10</f>
        <v>9596.9616800000003</v>
      </c>
      <c r="P32" s="146">
        <f>(P11*P21+P12*P24)*10</f>
        <v>0</v>
      </c>
      <c r="Q32" s="146">
        <f>(Q11*Q21+Q12*Q24)*10</f>
        <v>7047.775630000001</v>
      </c>
      <c r="R32" s="146">
        <f>(R11*R21+R12*R24)*10</f>
        <v>109171.93431</v>
      </c>
      <c r="S32" s="146">
        <f>(S11*S21+S12*S24)*10</f>
        <v>1103740.9309799999</v>
      </c>
      <c r="AH32" s="97"/>
      <c r="AI32" s="97">
        <v>3917.2867499999993</v>
      </c>
      <c r="AJ32" s="97">
        <v>0.46002179999192205</v>
      </c>
      <c r="AK32" s="97"/>
      <c r="AL32" s="97">
        <v>4.9588154313529233E-2</v>
      </c>
      <c r="AM32" s="97">
        <v>0.34641775947951514</v>
      </c>
      <c r="AN32" s="99">
        <v>0.14397228621503358</v>
      </c>
      <c r="AO32" s="99">
        <v>3850.7967500000013</v>
      </c>
      <c r="AP32" s="99">
        <v>0.46002179999192205</v>
      </c>
      <c r="AQ32" s="99"/>
      <c r="AR32" s="98">
        <v>4.9588154313529233E-2</v>
      </c>
      <c r="AS32" s="98">
        <v>0.34641775947951514</v>
      </c>
      <c r="AT32" s="98">
        <v>0.14397228621503358</v>
      </c>
      <c r="AU32" s="98">
        <f>AU43-AU15</f>
        <v>-4547.4673770000009</v>
      </c>
      <c r="AV32" s="146">
        <f>(AV11*AV21+AV12*AV24)*10</f>
        <v>1672.52477</v>
      </c>
      <c r="AW32" s="146">
        <f>(AW11*AW21+AW12*AW24)*10</f>
        <v>0</v>
      </c>
      <c r="AX32" s="146">
        <f>(AX11*AX21+AX12*AX24)*10</f>
        <v>0</v>
      </c>
      <c r="AY32" s="146">
        <f>(AY11*AY21+AY12*AY24)*10</f>
        <v>380110.58393999998</v>
      </c>
      <c r="AZ32" s="146">
        <f>(AZ11*AZ21+AZ12*AZ24)*10</f>
        <v>2242147.4772199998</v>
      </c>
      <c r="BB32" s="97"/>
      <c r="BC32" s="97">
        <v>3917.2867499999993</v>
      </c>
      <c r="BD32" s="97">
        <v>0.46002179999192205</v>
      </c>
      <c r="BE32" s="97"/>
      <c r="BF32" s="97">
        <v>4.9588154313529233E-2</v>
      </c>
      <c r="BG32" s="97">
        <v>0.34641775947951514</v>
      </c>
      <c r="BH32" s="99">
        <v>0.14397228621503358</v>
      </c>
      <c r="BI32" s="99">
        <v>3850.7967500000013</v>
      </c>
      <c r="BJ32" s="99">
        <v>0.46002179999192205</v>
      </c>
      <c r="BK32" s="99"/>
      <c r="BL32" s="98">
        <v>4.9588154313529233E-2</v>
      </c>
      <c r="BM32" s="98">
        <v>0.34641775947951514</v>
      </c>
      <c r="BN32" s="98">
        <v>0.14397228621503358</v>
      </c>
      <c r="BO32" s="98">
        <f>BO43-BO15</f>
        <v>-11418.905475000001</v>
      </c>
      <c r="BP32" s="146">
        <f>(BP11*BP21+BP12*BP24)*10</f>
        <v>11269.48645</v>
      </c>
      <c r="BQ32" s="146">
        <f>(BQ11*BQ21+BQ12*BQ24)*10</f>
        <v>0</v>
      </c>
      <c r="BR32" s="146">
        <f>(BR11*BR21+BR12*BR24)*10</f>
        <v>7047.775630000001</v>
      </c>
      <c r="BS32" s="146">
        <f>(BS11*BS21+BS12*BS24)*10</f>
        <v>489282.51824999996</v>
      </c>
      <c r="BT32" s="146">
        <f>(BT11*BT21+BT12*BT24)*10</f>
        <v>3345888.4082000004</v>
      </c>
    </row>
    <row r="33" spans="1:226">
      <c r="B33" s="97">
        <f>1712-G17</f>
        <v>985.85414208999998</v>
      </c>
      <c r="C33" s="97">
        <v>0.48460775031097097</v>
      </c>
      <c r="D33" s="147"/>
      <c r="E33" s="97">
        <v>8.5801469774862332E-2</v>
      </c>
      <c r="F33" s="97">
        <v>0.23983102513271493</v>
      </c>
      <c r="G33" s="99">
        <v>0.18975975478145188</v>
      </c>
      <c r="H33" s="99">
        <f>1712-H17</f>
        <v>977.71288530499999</v>
      </c>
      <c r="I33" s="99">
        <v>0.48460775031097097</v>
      </c>
      <c r="J33" s="99"/>
      <c r="K33" s="98">
        <v>8.5801469774862332E-2</v>
      </c>
      <c r="L33" s="98">
        <v>0.23983102513271493</v>
      </c>
      <c r="M33" s="98">
        <v>0.18975975478145188</v>
      </c>
      <c r="N33" s="98">
        <v>9726.1209999999992</v>
      </c>
      <c r="O33" s="98">
        <f>O9/O16</f>
        <v>8.1831010042793935</v>
      </c>
      <c r="Q33" s="98">
        <f>Q9/Q16</f>
        <v>7.3343400173545614</v>
      </c>
      <c r="R33" s="98">
        <f>R9/R16</f>
        <v>6.5540782357902252</v>
      </c>
      <c r="S33" s="98">
        <f>S9/S16</f>
        <v>7.3315128186107286</v>
      </c>
      <c r="AH33" s="97"/>
      <c r="AI33" s="97">
        <f>1712-AN17</f>
        <v>985.85414208999998</v>
      </c>
      <c r="AJ33" s="97">
        <v>0.48460775031097097</v>
      </c>
      <c r="AK33" s="147"/>
      <c r="AL33" s="97">
        <v>8.5801469774862332E-2</v>
      </c>
      <c r="AM33" s="97">
        <v>0.23983102513271493</v>
      </c>
      <c r="AN33" s="99">
        <v>0.18975975478145188</v>
      </c>
      <c r="AO33" s="99">
        <f>1712-AO17</f>
        <v>977.71288530499999</v>
      </c>
      <c r="AP33" s="99">
        <v>0.48460775031097097</v>
      </c>
      <c r="AQ33" s="99"/>
      <c r="AR33" s="98">
        <v>8.5801469774862332E-2</v>
      </c>
      <c r="AS33" s="98">
        <v>0.23983102513271493</v>
      </c>
      <c r="AT33" s="98">
        <v>0.18975975478145188</v>
      </c>
      <c r="AU33" s="98">
        <v>9726.1209999999992</v>
      </c>
      <c r="AV33" s="98">
        <f>AV9/AV16</f>
        <v>8.8224411163062548</v>
      </c>
      <c r="AX33" s="98">
        <f>AX9/AX16</f>
        <v>10.81625385405961</v>
      </c>
      <c r="AY33" s="98">
        <f>AY9/AY16</f>
        <v>10.802219199790754</v>
      </c>
      <c r="AZ33" s="98">
        <f>AZ9/AZ16</f>
        <v>10.770518051187411</v>
      </c>
      <c r="BB33" s="97"/>
      <c r="BC33" s="97">
        <f>1712-BH17</f>
        <v>259.70828417999996</v>
      </c>
      <c r="BD33" s="97">
        <v>0.48460775031097097</v>
      </c>
      <c r="BE33" s="147"/>
      <c r="BF33" s="97">
        <v>8.5801469774862332E-2</v>
      </c>
      <c r="BG33" s="97">
        <v>0.23983102513271493</v>
      </c>
      <c r="BH33" s="99">
        <v>0.18975975478145188</v>
      </c>
      <c r="BI33" s="99">
        <f>1712-BI17</f>
        <v>243.42577060999997</v>
      </c>
      <c r="BJ33" s="99">
        <v>0.48460775031097097</v>
      </c>
      <c r="BK33" s="99"/>
      <c r="BL33" s="98">
        <v>8.5801469774862332E-2</v>
      </c>
      <c r="BM33" s="98">
        <v>0.23983102513271493</v>
      </c>
      <c r="BN33" s="98">
        <v>0.18975975478145188</v>
      </c>
      <c r="BO33" s="98">
        <v>9726.1209999999992</v>
      </c>
      <c r="BP33" s="98">
        <f>BP9/BP16</f>
        <v>8.2279063794333656</v>
      </c>
      <c r="BR33" s="98">
        <f>BR9/BR16</f>
        <v>7.3970963786236927</v>
      </c>
      <c r="BS33" s="98">
        <f>BS9/BS16</f>
        <v>8.5391107011464058</v>
      </c>
      <c r="BT33" s="98">
        <f>BT9/BT16</f>
        <v>8.8469171625131793</v>
      </c>
    </row>
    <row r="34" spans="1:226">
      <c r="C34" s="148" t="e">
        <f>C11*C21*10+C12*10*C24+(C9-#REF!)*C58*10</f>
        <v>#REF!</v>
      </c>
      <c r="D34" s="148"/>
      <c r="E34" s="148" t="e">
        <f>E11*E21*10+E12*10*E24+(E9-#REF!)*E58*10</f>
        <v>#REF!</v>
      </c>
      <c r="F34" s="148" t="e">
        <f>F11*F21*10+F12*10*F24+(F9-#REF!)*F58*10</f>
        <v>#REF!</v>
      </c>
      <c r="G34" s="148" t="e">
        <f>G11*G21*10+G12*10*G24+(G9-#REF!)*G58*10</f>
        <v>#REF!</v>
      </c>
      <c r="H34" s="148" t="e">
        <f>H11*H21*10+H12*10*H24+(H9-#REF!)*H58*10</f>
        <v>#REF!</v>
      </c>
      <c r="I34" s="148" t="e">
        <f>I11*I21*10+I12*10*I24+(I9-#REF!)*I58*10</f>
        <v>#REF!</v>
      </c>
      <c r="J34" s="148"/>
      <c r="K34" s="148" t="e">
        <f>K11*K21*10+K12*10*K24+(K9-#REF!)*K58*10</f>
        <v>#REF!</v>
      </c>
      <c r="L34" s="148" t="e">
        <f>L11*L21*10+L12*10*L24+(L9-#REF!)*L58*10</f>
        <v>#REF!</v>
      </c>
      <c r="M34" s="148" t="e">
        <f>M11*M21*10+M12*10*M24+(M9-#REF!)*M58*10</f>
        <v>#REF!</v>
      </c>
      <c r="N34" s="146">
        <f>N33-N15</f>
        <v>2854.6829019999986</v>
      </c>
      <c r="AH34" s="97"/>
      <c r="AI34" s="97"/>
      <c r="AJ34" s="148" t="e">
        <f>AJ11*AJ21*10+AJ12*10*AJ24+(AJ9-#REF!)*AJ58*10</f>
        <v>#REF!</v>
      </c>
      <c r="AK34" s="148"/>
      <c r="AL34" s="148" t="e">
        <f>AL11*AL21*10+AL12*10*AL24+(AL9-#REF!)*AL58*10</f>
        <v>#REF!</v>
      </c>
      <c r="AM34" s="148" t="e">
        <f>AM11*AM21*10+AM12*10*AM24+(AM9-#REF!)*AM58*10</f>
        <v>#REF!</v>
      </c>
      <c r="AN34" s="148" t="e">
        <f>AN11*AN21*10+AN12*10*AN24+(AN9-#REF!)*AN58*10</f>
        <v>#REF!</v>
      </c>
      <c r="AO34" s="148" t="e">
        <f>AO11*AO21*10+AO12*10*AO24+(AO9-#REF!)*AO58*10</f>
        <v>#REF!</v>
      </c>
      <c r="AP34" s="148" t="e">
        <f>AP11*AP21*10+AP12*10*AP24+(AP9-#REF!)*AP58*10</f>
        <v>#REF!</v>
      </c>
      <c r="AQ34" s="148"/>
      <c r="AR34" s="148" t="e">
        <f>AR11*AR21*10+AR12*10*AR24+(AR9-#REF!)*AR58*10</f>
        <v>#REF!</v>
      </c>
      <c r="AS34" s="148" t="e">
        <f>AS11*AS21*10+AS12*10*AS24+(AS9-#REF!)*AS58*10</f>
        <v>#REF!</v>
      </c>
      <c r="AT34" s="148" t="e">
        <f>AT11*AT21*10+AT12*10*AT24+(AT9-#REF!)*AT58*10</f>
        <v>#REF!</v>
      </c>
      <c r="AU34" s="146">
        <f>AU33-AU15</f>
        <v>5178.6536229999983</v>
      </c>
      <c r="BB34" s="97"/>
      <c r="BC34" s="97"/>
      <c r="BD34" s="148" t="e">
        <f>BD11*BD21*10+BD12*10*BD24+(BD9-#REF!)*BD58*10</f>
        <v>#REF!</v>
      </c>
      <c r="BE34" s="148"/>
      <c r="BF34" s="148" t="e">
        <f>BF11*BF21*10+BF12*10*BF24+(BF9-#REF!)*BF58*10</f>
        <v>#REF!</v>
      </c>
      <c r="BG34" s="148" t="e">
        <f>BG11*BG21*10+BG12*10*BG24+(BG9-#REF!)*BG58*10</f>
        <v>#REF!</v>
      </c>
      <c r="BH34" s="148" t="e">
        <f>BH11*BH21*10+BH12*10*BH24+(BH9-#REF!)*BH58*10</f>
        <v>#REF!</v>
      </c>
      <c r="BI34" s="148" t="e">
        <f>BI11*BI21*10+BI12*10*BI24+(BI9-#REF!)*BI58*10</f>
        <v>#REF!</v>
      </c>
      <c r="BJ34" s="148" t="e">
        <f>BJ11*BJ21*10+BJ12*10*BJ24+(BJ9-#REF!)*BJ58*10</f>
        <v>#REF!</v>
      </c>
      <c r="BK34" s="148"/>
      <c r="BL34" s="148" t="e">
        <f>BL11*BL21*10+BL12*10*BL24+(BL9-#REF!)*BL58*10</f>
        <v>#REF!</v>
      </c>
      <c r="BM34" s="148" t="e">
        <f>BM11*BM21*10+BM12*10*BM24+(BM9-#REF!)*BM58*10</f>
        <v>#REF!</v>
      </c>
      <c r="BN34" s="148" t="e">
        <f>BN11*BN21*10+BN12*10*BN24+(BN9-#REF!)*BN58*10</f>
        <v>#REF!</v>
      </c>
      <c r="BO34" s="146">
        <f>BO33-BO15</f>
        <v>-1692.7844750000022</v>
      </c>
    </row>
    <row r="35" spans="1:226">
      <c r="B35" s="99" t="e">
        <f>C35+E35+F35+G35</f>
        <v>#REF!</v>
      </c>
      <c r="C35" s="148" t="e">
        <f>(C25-C34)/C57/6</f>
        <v>#REF!</v>
      </c>
      <c r="D35" s="148"/>
      <c r="E35" s="148" t="e">
        <f>(E27-E34)/F57/6</f>
        <v>#REF!</v>
      </c>
      <c r="F35" s="148" t="e">
        <f>(F27-F34)/G57/6</f>
        <v>#REF!</v>
      </c>
      <c r="G35" s="148" t="e">
        <f>(G27-G34)/#REF!/6</f>
        <v>#REF!</v>
      </c>
      <c r="H35" s="148" t="e">
        <f>I35+K35+L35+M35</f>
        <v>#REF!</v>
      </c>
      <c r="I35" s="148" t="e">
        <f>(I25-I34)/I57/6</f>
        <v>#REF!</v>
      </c>
      <c r="J35" s="148"/>
      <c r="K35" s="148" t="e">
        <f>(K27-K34)/K57/6</f>
        <v>#REF!</v>
      </c>
      <c r="L35" s="148" t="e">
        <f>(L27-L34)/L57/6</f>
        <v>#REF!</v>
      </c>
      <c r="M35" s="148" t="e">
        <f>(M27-M34)/M57/6</f>
        <v>#REF!</v>
      </c>
      <c r="AH35" s="97"/>
      <c r="AI35" s="99" t="e">
        <f>AJ35+AL35+AM35+AN35</f>
        <v>#REF!</v>
      </c>
      <c r="AJ35" s="148" t="e">
        <f>(AJ25-AJ34)/AJ57/6</f>
        <v>#REF!</v>
      </c>
      <c r="AK35" s="148"/>
      <c r="AL35" s="148" t="e">
        <f>(AL27-AL34)/AM57/6</f>
        <v>#REF!</v>
      </c>
      <c r="AM35" s="148" t="e">
        <f>(AM27-AM34)/AN57/6</f>
        <v>#REF!</v>
      </c>
      <c r="AN35" s="148" t="e">
        <f>(AN27-AN34)/#REF!/6</f>
        <v>#REF!</v>
      </c>
      <c r="AO35" s="148" t="e">
        <f>AP35+AR35+AS35+AT35</f>
        <v>#REF!</v>
      </c>
      <c r="AP35" s="148" t="e">
        <f>(AP25-AP34)/AP57/6</f>
        <v>#REF!</v>
      </c>
      <c r="AQ35" s="148"/>
      <c r="AR35" s="148" t="e">
        <f>(AR27-AR34)/AR57/6</f>
        <v>#REF!</v>
      </c>
      <c r="AS35" s="148" t="e">
        <f>(AS27-AS34)/AS57/6</f>
        <v>#REF!</v>
      </c>
      <c r="AT35" s="148" t="e">
        <f>(AT27-AT34)/AT57/6</f>
        <v>#REF!</v>
      </c>
      <c r="BB35" s="97"/>
      <c r="BC35" s="99" t="e">
        <f>BD35+BF35+BG35+BH35</f>
        <v>#REF!</v>
      </c>
      <c r="BD35" s="148" t="e">
        <f>(BD25-BD34)/BD57/6</f>
        <v>#REF!</v>
      </c>
      <c r="BE35" s="148"/>
      <c r="BF35" s="148" t="e">
        <f>(BF27-BF34)/BG57/6</f>
        <v>#REF!</v>
      </c>
      <c r="BG35" s="148" t="e">
        <f>(BG27-BG34)/BH57/6</f>
        <v>#REF!</v>
      </c>
      <c r="BH35" s="148" t="e">
        <f>(BH27-BH34)/#REF!/6</f>
        <v>#REF!</v>
      </c>
      <c r="BI35" s="148" t="e">
        <f>BJ35+BL35+BM35+BN35</f>
        <v>#REF!</v>
      </c>
      <c r="BJ35" s="148" t="e">
        <f>(BJ25-BJ34)/BJ57/6</f>
        <v>#REF!</v>
      </c>
      <c r="BK35" s="148"/>
      <c r="BL35" s="148" t="e">
        <f>(BL27-BL34)/BL57/6</f>
        <v>#REF!</v>
      </c>
      <c r="BM35" s="148" t="e">
        <f>(BM27-BM34)/BM57/6</f>
        <v>#REF!</v>
      </c>
      <c r="BN35" s="148" t="e">
        <f>(BN27-BN34)/BN57/6</f>
        <v>#REF!</v>
      </c>
    </row>
    <row r="36" spans="1:226">
      <c r="B36" s="99"/>
      <c r="C36" s="99"/>
      <c r="D36" s="99"/>
      <c r="E36" s="99"/>
      <c r="F36" s="99"/>
      <c r="G36" s="99"/>
      <c r="H36" s="101"/>
      <c r="I36" s="101"/>
      <c r="J36" s="101"/>
      <c r="K36" s="101"/>
      <c r="L36" s="101"/>
      <c r="AH36" s="97"/>
      <c r="AI36" s="99"/>
      <c r="AJ36" s="99"/>
      <c r="AK36" s="99"/>
      <c r="AL36" s="99"/>
      <c r="AM36" s="99"/>
      <c r="AN36" s="99"/>
      <c r="AO36" s="101"/>
      <c r="AP36" s="101"/>
      <c r="AQ36" s="101"/>
      <c r="AR36" s="101"/>
      <c r="AS36" s="101"/>
      <c r="BB36" s="97"/>
      <c r="BC36" s="99"/>
      <c r="BD36" s="99"/>
      <c r="BE36" s="99"/>
      <c r="BF36" s="99"/>
      <c r="BG36" s="99"/>
      <c r="BH36" s="99"/>
      <c r="BI36" s="101"/>
      <c r="BJ36" s="101"/>
      <c r="BK36" s="101"/>
      <c r="BL36" s="101"/>
      <c r="BM36" s="101"/>
    </row>
    <row r="37" spans="1:226">
      <c r="B37" s="99"/>
      <c r="C37" s="99"/>
      <c r="D37" s="99"/>
      <c r="E37" s="99"/>
      <c r="F37" s="99"/>
      <c r="G37" s="99"/>
      <c r="H37" s="101"/>
      <c r="I37" s="101"/>
      <c r="J37" s="101"/>
      <c r="K37" s="101"/>
      <c r="L37" s="101"/>
      <c r="N37" s="142">
        <v>12482531.346610585</v>
      </c>
      <c r="S37" s="98">
        <v>13396311.232326541</v>
      </c>
      <c r="AH37" s="97"/>
      <c r="AI37" s="99"/>
      <c r="AJ37" s="99"/>
      <c r="AK37" s="99"/>
      <c r="AL37" s="99"/>
      <c r="AM37" s="99"/>
      <c r="AN37" s="99"/>
      <c r="AO37" s="101"/>
      <c r="AP37" s="101"/>
      <c r="AQ37" s="101"/>
      <c r="AR37" s="101"/>
      <c r="AS37" s="101"/>
      <c r="AU37" s="142">
        <v>12482531.346610585</v>
      </c>
      <c r="AZ37" s="98">
        <v>13396311.232326541</v>
      </c>
      <c r="BB37" s="97"/>
      <c r="BC37" s="99"/>
      <c r="BD37" s="99"/>
      <c r="BE37" s="99"/>
      <c r="BF37" s="99"/>
      <c r="BG37" s="99"/>
      <c r="BH37" s="99"/>
      <c r="BI37" s="101"/>
      <c r="BJ37" s="101"/>
      <c r="BK37" s="101"/>
      <c r="BL37" s="101"/>
      <c r="BM37" s="101"/>
      <c r="BO37" s="142">
        <v>12482531.346610585</v>
      </c>
      <c r="BT37" s="98">
        <v>13396311.232326541</v>
      </c>
    </row>
    <row r="38" spans="1:226">
      <c r="B38" s="99"/>
      <c r="C38" s="99"/>
      <c r="D38" s="99"/>
      <c r="E38" s="99"/>
      <c r="F38" s="99"/>
      <c r="G38" s="99"/>
      <c r="H38" s="101"/>
      <c r="I38" s="101"/>
      <c r="J38" s="101"/>
      <c r="K38" s="101"/>
      <c r="L38" s="101"/>
      <c r="M38" s="98">
        <v>11532.792300000001</v>
      </c>
      <c r="N38" s="98">
        <v>20431123.358864617</v>
      </c>
      <c r="O38" s="98">
        <f>N38/M38</f>
        <v>1771.5677892564331</v>
      </c>
      <c r="S38" s="98">
        <f>S37-N25</f>
        <v>877329.72329668701</v>
      </c>
      <c r="AH38" s="97"/>
      <c r="AI38" s="99"/>
      <c r="AJ38" s="99"/>
      <c r="AK38" s="99"/>
      <c r="AL38" s="99"/>
      <c r="AM38" s="99"/>
      <c r="AN38" s="99"/>
      <c r="AO38" s="101"/>
      <c r="AP38" s="101"/>
      <c r="AQ38" s="101"/>
      <c r="AR38" s="101"/>
      <c r="AS38" s="101"/>
      <c r="AT38" s="98">
        <v>11532.792300000001</v>
      </c>
      <c r="AU38" s="98">
        <v>20431123.358864617</v>
      </c>
      <c r="AV38" s="98">
        <f>AU38/AT38</f>
        <v>1771.5677892564331</v>
      </c>
      <c r="AZ38" s="98">
        <f>AZ37-AU25</f>
        <v>4425535.6672863811</v>
      </c>
      <c r="BB38" s="97"/>
      <c r="BC38" s="99"/>
      <c r="BD38" s="99"/>
      <c r="BE38" s="99"/>
      <c r="BF38" s="99"/>
      <c r="BG38" s="99"/>
      <c r="BH38" s="99"/>
      <c r="BI38" s="101"/>
      <c r="BJ38" s="101"/>
      <c r="BK38" s="101"/>
      <c r="BL38" s="101"/>
      <c r="BM38" s="101"/>
      <c r="BN38" s="98">
        <v>11532.792300000001</v>
      </c>
      <c r="BO38" s="98">
        <v>20431123.358864617</v>
      </c>
      <c r="BP38" s="98">
        <f>BO38/BN38</f>
        <v>1771.5677892564331</v>
      </c>
      <c r="BT38" s="98">
        <f>BT37-BO25</f>
        <v>-8093445.841743473</v>
      </c>
    </row>
    <row r="39" spans="1:226">
      <c r="B39" s="99"/>
      <c r="C39" s="99"/>
      <c r="D39" s="99"/>
      <c r="E39" s="99"/>
      <c r="F39" s="99"/>
      <c r="G39" s="99"/>
      <c r="H39" s="101"/>
      <c r="I39" s="101"/>
      <c r="J39" s="101"/>
      <c r="K39" s="101"/>
      <c r="L39" s="101"/>
      <c r="M39" s="231" t="s">
        <v>151</v>
      </c>
      <c r="N39" s="231"/>
      <c r="O39" s="149">
        <f>(N25/N15)/O38-1</f>
        <v>2.8403590354990405E-2</v>
      </c>
      <c r="AH39" s="97"/>
      <c r="AI39" s="99"/>
      <c r="AJ39" s="99"/>
      <c r="AK39" s="99"/>
      <c r="AL39" s="99"/>
      <c r="AM39" s="99"/>
      <c r="AN39" s="99"/>
      <c r="AO39" s="101"/>
      <c r="AP39" s="101"/>
      <c r="AQ39" s="101"/>
      <c r="AR39" s="101"/>
      <c r="AS39" s="101"/>
      <c r="AT39" s="231" t="s">
        <v>151</v>
      </c>
      <c r="AU39" s="231"/>
      <c r="AV39" s="149">
        <f>(AU25/AU15)/AV38-1</f>
        <v>0.11353179977441785</v>
      </c>
      <c r="BB39" s="97"/>
      <c r="BC39" s="99"/>
      <c r="BD39" s="99"/>
      <c r="BE39" s="99"/>
      <c r="BF39" s="99"/>
      <c r="BG39" s="99"/>
      <c r="BH39" s="99"/>
      <c r="BI39" s="101"/>
      <c r="BJ39" s="101"/>
      <c r="BK39" s="101"/>
      <c r="BL39" s="101"/>
      <c r="BM39" s="101"/>
      <c r="BN39" s="231" t="s">
        <v>151</v>
      </c>
      <c r="BO39" s="231"/>
      <c r="BP39" s="149">
        <f>(BO25/BO15)/BP38-1</f>
        <v>6.2305066818282517E-2</v>
      </c>
    </row>
    <row r="40" spans="1:226">
      <c r="B40" s="99"/>
      <c r="C40" s="99"/>
      <c r="D40" s="99"/>
      <c r="E40" s="99"/>
      <c r="F40" s="99"/>
      <c r="G40" s="99"/>
      <c r="H40" s="101"/>
      <c r="I40" s="101"/>
      <c r="J40" s="101"/>
      <c r="K40" s="101"/>
      <c r="L40" s="101"/>
      <c r="M40" s="150"/>
      <c r="N40" s="150"/>
      <c r="O40" s="149"/>
      <c r="AH40" s="97"/>
      <c r="AI40" s="99"/>
      <c r="AJ40" s="99"/>
      <c r="AK40" s="99"/>
      <c r="AL40" s="99"/>
      <c r="AM40" s="99"/>
      <c r="AN40" s="99"/>
      <c r="AO40" s="101"/>
      <c r="AP40" s="101"/>
      <c r="AQ40" s="101"/>
      <c r="AR40" s="101"/>
      <c r="AS40" s="101"/>
      <c r="AT40" s="150"/>
      <c r="AU40" s="150"/>
      <c r="AV40" s="149"/>
      <c r="BB40" s="97"/>
      <c r="BC40" s="99"/>
      <c r="BD40" s="99"/>
      <c r="BE40" s="99"/>
      <c r="BF40" s="99"/>
      <c r="BG40" s="99"/>
      <c r="BH40" s="99"/>
      <c r="BI40" s="101"/>
      <c r="BJ40" s="101"/>
      <c r="BK40" s="101"/>
      <c r="BL40" s="101"/>
      <c r="BM40" s="101"/>
      <c r="BN40" s="150"/>
      <c r="BO40" s="150"/>
      <c r="BP40" s="151">
        <v>183.06199999999998</v>
      </c>
      <c r="BQ40" s="142"/>
      <c r="BR40" s="142">
        <v>201.18900000000002</v>
      </c>
      <c r="BS40" s="142">
        <v>202.62899999999999</v>
      </c>
      <c r="BT40" s="142">
        <v>256.30799999999999</v>
      </c>
    </row>
    <row r="41" spans="1:226">
      <c r="B41" s="99"/>
      <c r="C41" s="99"/>
      <c r="D41" s="99"/>
      <c r="E41" s="99"/>
      <c r="F41" s="99"/>
      <c r="G41" s="99"/>
      <c r="H41" s="101"/>
      <c r="I41" s="101"/>
      <c r="J41" s="101"/>
      <c r="K41" s="101"/>
      <c r="L41" s="101"/>
      <c r="M41" s="150"/>
      <c r="N41" s="150"/>
      <c r="O41" s="149"/>
      <c r="AH41" s="97"/>
      <c r="AI41" s="99"/>
      <c r="AJ41" s="99"/>
      <c r="AK41" s="99"/>
      <c r="AL41" s="99"/>
      <c r="AM41" s="99"/>
      <c r="AN41" s="99"/>
      <c r="AO41" s="101"/>
      <c r="AP41" s="101"/>
      <c r="AQ41" s="101"/>
      <c r="AR41" s="101"/>
      <c r="AS41" s="101"/>
      <c r="AT41" s="150"/>
      <c r="AU41" s="150"/>
      <c r="AV41" s="149"/>
      <c r="BB41" s="97"/>
      <c r="BC41" s="99"/>
      <c r="BD41" s="99"/>
      <c r="BE41" s="99"/>
      <c r="BF41" s="99"/>
      <c r="BG41" s="99"/>
      <c r="BH41" s="99"/>
      <c r="BI41" s="101"/>
      <c r="BJ41" s="101"/>
      <c r="BK41" s="101"/>
      <c r="BL41" s="101"/>
      <c r="BM41" s="101"/>
      <c r="BN41" s="150"/>
      <c r="BO41" s="150"/>
      <c r="BP41" s="152">
        <f>BP20/BP40</f>
        <v>1.0699981427057501</v>
      </c>
      <c r="BQ41" s="152" t="e">
        <f t="shared" ref="BQ41:BT41" si="62">BQ20/BQ40</f>
        <v>#DIV/0!</v>
      </c>
      <c r="BR41" s="152">
        <f>BR20/BR40</f>
        <v>1.0699988567963457</v>
      </c>
      <c r="BS41" s="152">
        <f>BS20/BS40</f>
        <v>1.0699998519461675</v>
      </c>
      <c r="BT41" s="152">
        <f t="shared" si="62"/>
        <v>1.0700017166846139</v>
      </c>
    </row>
    <row r="42" spans="1:226" ht="39" customHeight="1">
      <c r="A42" s="223" t="s">
        <v>152</v>
      </c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AH42" s="223" t="s">
        <v>152</v>
      </c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B42" s="223" t="s">
        <v>152</v>
      </c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3"/>
      <c r="BN42" s="223"/>
      <c r="BO42" s="223"/>
      <c r="BP42" s="223"/>
      <c r="BQ42" s="223"/>
      <c r="BR42" s="223"/>
      <c r="BS42" s="223"/>
      <c r="BT42" s="223"/>
    </row>
    <row r="43" spans="1:226" ht="15.75" hidden="1">
      <c r="A43" s="102">
        <f>B25+H25</f>
        <v>23922047.624103956</v>
      </c>
      <c r="C43" s="148">
        <f>C66</f>
        <v>37160.252137147821</v>
      </c>
      <c r="D43" s="148">
        <f>D66</f>
        <v>0</v>
      </c>
      <c r="E43" s="148">
        <f>E66</f>
        <v>0.58910346252378076</v>
      </c>
      <c r="F43" s="148">
        <f>F66</f>
        <v>2.1205584984272718E-2</v>
      </c>
      <c r="G43" s="148">
        <f>G66</f>
        <v>-0.42592612281441689</v>
      </c>
      <c r="I43" s="98">
        <f>I66</f>
        <v>37159.865474558901</v>
      </c>
      <c r="J43" s="98">
        <f>J66</f>
        <v>26613.692009999999</v>
      </c>
      <c r="K43" s="153">
        <f>K66</f>
        <v>-0.37919618049636483</v>
      </c>
      <c r="L43" s="98">
        <f>L66</f>
        <v>0.38755298731848598</v>
      </c>
      <c r="M43" s="98">
        <f>M66</f>
        <v>-0.44557744078338146</v>
      </c>
      <c r="N43" s="142"/>
      <c r="O43" s="98">
        <f>N43-N15</f>
        <v>-6871.4380980000005</v>
      </c>
      <c r="R43" s="98">
        <f>24*365</f>
        <v>8760</v>
      </c>
      <c r="AH43" s="102">
        <f>AI25+AO25</f>
        <v>17124518.259197183</v>
      </c>
      <c r="AI43" s="97"/>
      <c r="AJ43" s="148">
        <f>AJ66</f>
        <v>37632.329972128849</v>
      </c>
      <c r="AK43" s="148">
        <f>AK66</f>
        <v>0</v>
      </c>
      <c r="AL43" s="148">
        <f>AL66</f>
        <v>0.58910346252378076</v>
      </c>
      <c r="AM43" s="148">
        <f>AM66</f>
        <v>2.1205584984272718E-2</v>
      </c>
      <c r="AN43" s="148">
        <f>AN66</f>
        <v>-0.4259261223487556</v>
      </c>
      <c r="AP43" s="98">
        <f>AP66</f>
        <v>37631.943309538998</v>
      </c>
      <c r="AQ43" s="98">
        <f>AQ66</f>
        <v>0</v>
      </c>
      <c r="AR43" s="153">
        <f>AR66</f>
        <v>-0.37919618049636483</v>
      </c>
      <c r="AS43" s="98">
        <f>AS66</f>
        <v>0.38755298731848598</v>
      </c>
      <c r="AT43" s="98">
        <f>AT66</f>
        <v>-0.4455774393863976</v>
      </c>
      <c r="AU43" s="142"/>
      <c r="AV43" s="98">
        <f>AU43-AU15</f>
        <v>-4547.4673770000009</v>
      </c>
      <c r="AY43" s="98">
        <f>24*365</f>
        <v>8760</v>
      </c>
      <c r="BB43" s="102">
        <f>BC25+BI25</f>
        <v>40669199.848194741</v>
      </c>
      <c r="BC43" s="97"/>
      <c r="BD43" s="148">
        <f>BD66</f>
        <v>74792.582109276205</v>
      </c>
      <c r="BE43" s="148">
        <f>BE66</f>
        <v>0</v>
      </c>
      <c r="BF43" s="148">
        <f>BF66</f>
        <v>1.1782069250475615</v>
      </c>
      <c r="BG43" s="148">
        <f>BG66</f>
        <v>4.2411169968545437E-2</v>
      </c>
      <c r="BH43" s="148">
        <f>BH66</f>
        <v>-0.85185224376618862</v>
      </c>
      <c r="BJ43" s="98">
        <f>BJ66</f>
        <v>74791.808784099296</v>
      </c>
      <c r="BK43" s="98">
        <f>BK66</f>
        <v>0</v>
      </c>
      <c r="BL43" s="153">
        <f>BL66</f>
        <v>565700.7533601427</v>
      </c>
      <c r="BM43" s="98">
        <f>BM66</f>
        <v>2441022.278378353</v>
      </c>
      <c r="BN43" s="98">
        <f>BN66</f>
        <v>2717727.2944027614</v>
      </c>
      <c r="BO43" s="142"/>
      <c r="BP43" s="98">
        <f>BO43-BO15</f>
        <v>-11418.905475000001</v>
      </c>
      <c r="BS43" s="98">
        <f>24*365</f>
        <v>8760</v>
      </c>
    </row>
    <row r="44" spans="1:226" ht="12" customHeight="1">
      <c r="A44" s="224"/>
      <c r="B44" s="225" t="s">
        <v>128</v>
      </c>
      <c r="C44" s="226"/>
      <c r="D44" s="226"/>
      <c r="E44" s="226"/>
      <c r="F44" s="226"/>
      <c r="G44" s="227"/>
      <c r="H44" s="225" t="s">
        <v>129</v>
      </c>
      <c r="I44" s="226"/>
      <c r="J44" s="226"/>
      <c r="K44" s="226"/>
      <c r="L44" s="226"/>
      <c r="M44" s="227"/>
      <c r="N44" s="225" t="s">
        <v>130</v>
      </c>
      <c r="O44" s="226"/>
      <c r="P44" s="226"/>
      <c r="Q44" s="226"/>
      <c r="R44" s="226"/>
      <c r="S44" s="227"/>
      <c r="AH44" s="224"/>
      <c r="AI44" s="225" t="s">
        <v>128</v>
      </c>
      <c r="AJ44" s="226"/>
      <c r="AK44" s="226"/>
      <c r="AL44" s="226"/>
      <c r="AM44" s="226"/>
      <c r="AN44" s="227"/>
      <c r="AO44" s="225" t="s">
        <v>129</v>
      </c>
      <c r="AP44" s="226"/>
      <c r="AQ44" s="226"/>
      <c r="AR44" s="226"/>
      <c r="AS44" s="226"/>
      <c r="AT44" s="227"/>
      <c r="AU44" s="225" t="s">
        <v>130</v>
      </c>
      <c r="AV44" s="226"/>
      <c r="AW44" s="226"/>
      <c r="AX44" s="226"/>
      <c r="AY44" s="226"/>
      <c r="AZ44" s="227"/>
      <c r="BB44" s="224"/>
      <c r="BC44" s="225" t="s">
        <v>128</v>
      </c>
      <c r="BD44" s="226"/>
      <c r="BE44" s="226"/>
      <c r="BF44" s="226"/>
      <c r="BG44" s="226"/>
      <c r="BH44" s="227"/>
      <c r="BI44" s="225" t="s">
        <v>129</v>
      </c>
      <c r="BJ44" s="226"/>
      <c r="BK44" s="226"/>
      <c r="BL44" s="226"/>
      <c r="BM44" s="226"/>
      <c r="BN44" s="227"/>
      <c r="BO44" s="225" t="s">
        <v>130</v>
      </c>
      <c r="BP44" s="226"/>
      <c r="BQ44" s="226"/>
      <c r="BR44" s="226"/>
      <c r="BS44" s="226"/>
      <c r="BT44" s="227"/>
    </row>
    <row r="45" spans="1:226">
      <c r="A45" s="224"/>
      <c r="B45" s="228"/>
      <c r="C45" s="229"/>
      <c r="D45" s="229"/>
      <c r="E45" s="229"/>
      <c r="F45" s="229"/>
      <c r="G45" s="230"/>
      <c r="H45" s="228"/>
      <c r="I45" s="229"/>
      <c r="J45" s="229"/>
      <c r="K45" s="229"/>
      <c r="L45" s="229"/>
      <c r="M45" s="230"/>
      <c r="N45" s="228"/>
      <c r="O45" s="229"/>
      <c r="P45" s="229"/>
      <c r="Q45" s="229"/>
      <c r="R45" s="229"/>
      <c r="S45" s="230"/>
      <c r="AH45" s="224"/>
      <c r="AI45" s="228"/>
      <c r="AJ45" s="229"/>
      <c r="AK45" s="229"/>
      <c r="AL45" s="229"/>
      <c r="AM45" s="229"/>
      <c r="AN45" s="230"/>
      <c r="AO45" s="228"/>
      <c r="AP45" s="229"/>
      <c r="AQ45" s="229"/>
      <c r="AR45" s="229"/>
      <c r="AS45" s="229"/>
      <c r="AT45" s="230"/>
      <c r="AU45" s="228"/>
      <c r="AV45" s="229"/>
      <c r="AW45" s="229"/>
      <c r="AX45" s="229"/>
      <c r="AY45" s="229"/>
      <c r="AZ45" s="230"/>
      <c r="BB45" s="224"/>
      <c r="BC45" s="228"/>
      <c r="BD45" s="229"/>
      <c r="BE45" s="229"/>
      <c r="BF45" s="229"/>
      <c r="BG45" s="229"/>
      <c r="BH45" s="230"/>
      <c r="BI45" s="228"/>
      <c r="BJ45" s="229"/>
      <c r="BK45" s="229"/>
      <c r="BL45" s="229"/>
      <c r="BM45" s="229"/>
      <c r="BN45" s="230"/>
      <c r="BO45" s="228"/>
      <c r="BP45" s="229"/>
      <c r="BQ45" s="229"/>
      <c r="BR45" s="229"/>
      <c r="BS45" s="229"/>
      <c r="BT45" s="230"/>
    </row>
    <row r="46" spans="1:226">
      <c r="A46" s="224"/>
      <c r="B46" s="105" t="s">
        <v>89</v>
      </c>
      <c r="C46" s="106" t="s">
        <v>90</v>
      </c>
      <c r="D46" s="106" t="s">
        <v>117</v>
      </c>
      <c r="E46" s="106" t="s">
        <v>91</v>
      </c>
      <c r="F46" s="106" t="s">
        <v>92</v>
      </c>
      <c r="G46" s="106" t="s">
        <v>119</v>
      </c>
      <c r="H46" s="105" t="s">
        <v>89</v>
      </c>
      <c r="I46" s="106" t="s">
        <v>90</v>
      </c>
      <c r="J46" s="106" t="s">
        <v>117</v>
      </c>
      <c r="K46" s="106" t="s">
        <v>91</v>
      </c>
      <c r="L46" s="106" t="s">
        <v>92</v>
      </c>
      <c r="M46" s="106" t="s">
        <v>119</v>
      </c>
      <c r="N46" s="105" t="s">
        <v>89</v>
      </c>
      <c r="O46" s="106" t="s">
        <v>90</v>
      </c>
      <c r="P46" s="106" t="s">
        <v>117</v>
      </c>
      <c r="Q46" s="106" t="s">
        <v>91</v>
      </c>
      <c r="R46" s="106" t="s">
        <v>92</v>
      </c>
      <c r="S46" s="106" t="s">
        <v>119</v>
      </c>
      <c r="U46" s="147"/>
      <c r="AA46" s="98">
        <v>5</v>
      </c>
      <c r="AH46" s="224"/>
      <c r="AI46" s="105" t="s">
        <v>89</v>
      </c>
      <c r="AJ46" s="106" t="s">
        <v>90</v>
      </c>
      <c r="AK46" s="106" t="s">
        <v>117</v>
      </c>
      <c r="AL46" s="106" t="s">
        <v>91</v>
      </c>
      <c r="AM46" s="106" t="s">
        <v>92</v>
      </c>
      <c r="AN46" s="106" t="s">
        <v>119</v>
      </c>
      <c r="AO46" s="105" t="s">
        <v>89</v>
      </c>
      <c r="AP46" s="106" t="s">
        <v>90</v>
      </c>
      <c r="AQ46" s="106" t="s">
        <v>117</v>
      </c>
      <c r="AR46" s="106" t="s">
        <v>91</v>
      </c>
      <c r="AS46" s="106" t="s">
        <v>92</v>
      </c>
      <c r="AT46" s="106" t="s">
        <v>119</v>
      </c>
      <c r="AU46" s="105" t="s">
        <v>89</v>
      </c>
      <c r="AV46" s="106" t="s">
        <v>90</v>
      </c>
      <c r="AW46" s="106" t="s">
        <v>117</v>
      </c>
      <c r="AX46" s="106" t="s">
        <v>91</v>
      </c>
      <c r="AY46" s="106" t="s">
        <v>92</v>
      </c>
      <c r="AZ46" s="106" t="s">
        <v>119</v>
      </c>
      <c r="BB46" s="224"/>
      <c r="BC46" s="105" t="s">
        <v>89</v>
      </c>
      <c r="BD46" s="106" t="s">
        <v>90</v>
      </c>
      <c r="BE46" s="106" t="s">
        <v>117</v>
      </c>
      <c r="BF46" s="106" t="s">
        <v>91</v>
      </c>
      <c r="BG46" s="106" t="s">
        <v>92</v>
      </c>
      <c r="BH46" s="106" t="s">
        <v>119</v>
      </c>
      <c r="BI46" s="105" t="s">
        <v>89</v>
      </c>
      <c r="BJ46" s="106" t="s">
        <v>90</v>
      </c>
      <c r="BK46" s="106" t="s">
        <v>117</v>
      </c>
      <c r="BL46" s="106" t="s">
        <v>91</v>
      </c>
      <c r="BM46" s="106" t="s">
        <v>92</v>
      </c>
      <c r="BN46" s="106" t="s">
        <v>119</v>
      </c>
      <c r="BO46" s="105" t="s">
        <v>89</v>
      </c>
      <c r="BP46" s="106" t="s">
        <v>90</v>
      </c>
      <c r="BQ46" s="106" t="s">
        <v>117</v>
      </c>
      <c r="BR46" s="106" t="s">
        <v>91</v>
      </c>
      <c r="BS46" s="106" t="s">
        <v>92</v>
      </c>
      <c r="BT46" s="106" t="s">
        <v>119</v>
      </c>
    </row>
    <row r="47" spans="1:226">
      <c r="A47" s="154" t="s">
        <v>133</v>
      </c>
      <c r="B47" s="111">
        <f t="shared" ref="B47:B56" si="63">SUM(C47:G47)</f>
        <v>3887.4347499999994</v>
      </c>
      <c r="C47" s="112">
        <f>C9</f>
        <v>1249.559151819506</v>
      </c>
      <c r="D47" s="112">
        <f>D9</f>
        <v>371.12015000000002</v>
      </c>
      <c r="E47" s="112">
        <f>E9</f>
        <v>308.26101984934337</v>
      </c>
      <c r="F47" s="112">
        <f>F9</f>
        <v>1196.5636991737913</v>
      </c>
      <c r="G47" s="112">
        <f>G9</f>
        <v>761.93072915735866</v>
      </c>
      <c r="H47" s="111">
        <f t="shared" ref="H47:H55" si="64">SUM(I47:M47)</f>
        <v>3877.9902500000017</v>
      </c>
      <c r="I47" s="112">
        <f>I9</f>
        <v>1202.2268023380441</v>
      </c>
      <c r="J47" s="112">
        <f>J9</f>
        <v>371.12015000000002</v>
      </c>
      <c r="K47" s="112">
        <f>K9</f>
        <v>247.32190346903693</v>
      </c>
      <c r="L47" s="112">
        <f>L9</f>
        <v>1138.5293823459992</v>
      </c>
      <c r="M47" s="112">
        <f>M9</f>
        <v>918.79201184692135</v>
      </c>
      <c r="N47" s="111">
        <f t="shared" ref="N47:N56" si="65">SUM(O47:S47)</f>
        <v>5540.9610980000007</v>
      </c>
      <c r="O47" s="112">
        <f>O9</f>
        <v>2972.5900524292306</v>
      </c>
      <c r="P47" s="112">
        <f>P9</f>
        <v>714.08363357076951</v>
      </c>
      <c r="Q47" s="112">
        <f>Q9</f>
        <v>388.80803300000002</v>
      </c>
      <c r="R47" s="112">
        <f>R9</f>
        <v>971.3207520000002</v>
      </c>
      <c r="S47" s="112">
        <f>S9</f>
        <v>494.15862700000002</v>
      </c>
      <c r="T47" s="98">
        <v>7738.7994999999992</v>
      </c>
      <c r="U47" s="147">
        <f>B47+H47</f>
        <v>7765.4250000000011</v>
      </c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54" t="s">
        <v>133</v>
      </c>
      <c r="AI47" s="111">
        <f t="shared" ref="AI47:AI50" si="66">SUM(AJ47:AN47)</f>
        <v>3887.4347499999994</v>
      </c>
      <c r="AJ47" s="112">
        <f>AJ9</f>
        <v>1620.679301819506</v>
      </c>
      <c r="AK47" s="112">
        <f>AK9</f>
        <v>0</v>
      </c>
      <c r="AL47" s="112">
        <f>AL9</f>
        <v>308.26101984934337</v>
      </c>
      <c r="AM47" s="112">
        <f>AM9</f>
        <v>1196.5636991737913</v>
      </c>
      <c r="AN47" s="112">
        <f>AN9</f>
        <v>761.93072915735866</v>
      </c>
      <c r="AO47" s="111">
        <f t="shared" ref="AO47:AO50" si="67">SUM(AP47:AT47)</f>
        <v>3877.9902500000017</v>
      </c>
      <c r="AP47" s="112">
        <f>AP9</f>
        <v>1573.346952338044</v>
      </c>
      <c r="AQ47" s="112">
        <f>AQ9</f>
        <v>0</v>
      </c>
      <c r="AR47" s="112">
        <f>AR9</f>
        <v>247.32190346903693</v>
      </c>
      <c r="AS47" s="112">
        <f>AS9</f>
        <v>1138.5293823459992</v>
      </c>
      <c r="AT47" s="112">
        <f>AT9</f>
        <v>918.79201184692135</v>
      </c>
      <c r="AU47" s="111">
        <f t="shared" ref="AU47:AU50" si="68">SUM(AV47:AZ47)</f>
        <v>2228.1423770000001</v>
      </c>
      <c r="AV47" s="112">
        <f>AV9</f>
        <v>241.52314800000002</v>
      </c>
      <c r="AW47" s="112">
        <f>AW9</f>
        <v>0</v>
      </c>
      <c r="AX47" s="112">
        <f>AX9</f>
        <v>10.524215</v>
      </c>
      <c r="AY47" s="112">
        <f>AY9</f>
        <v>1404.191276</v>
      </c>
      <c r="AZ47" s="112">
        <f>AZ9</f>
        <v>571.9037380000002</v>
      </c>
      <c r="BA47" s="147"/>
      <c r="BB47" s="154" t="s">
        <v>133</v>
      </c>
      <c r="BC47" s="111">
        <f t="shared" ref="BC47:BC50" si="69">SUM(BD47:BH47)</f>
        <v>7774.8694999999989</v>
      </c>
      <c r="BD47" s="112">
        <f>BD9</f>
        <v>2870.2384536390118</v>
      </c>
      <c r="BE47" s="112">
        <f>BE9</f>
        <v>371.12015000000002</v>
      </c>
      <c r="BF47" s="112">
        <f>BF9</f>
        <v>616.52203969868674</v>
      </c>
      <c r="BG47" s="112">
        <f>BG9</f>
        <v>2393.1273983475826</v>
      </c>
      <c r="BH47" s="112">
        <f>BH9</f>
        <v>1523.8614583147173</v>
      </c>
      <c r="BI47" s="111">
        <f t="shared" ref="BI47:BI50" si="70">SUM(BJ47:BN47)</f>
        <v>7755.9805000000042</v>
      </c>
      <c r="BJ47" s="112">
        <f>BJ9</f>
        <v>2775.5737546760884</v>
      </c>
      <c r="BK47" s="112">
        <f>BK9</f>
        <v>371.12015000000002</v>
      </c>
      <c r="BL47" s="112">
        <f>BL9</f>
        <v>494.64380693807385</v>
      </c>
      <c r="BM47" s="112">
        <f>BM9</f>
        <v>2277.0587646919985</v>
      </c>
      <c r="BN47" s="112">
        <f>BN9</f>
        <v>1837.5840236938427</v>
      </c>
      <c r="BO47" s="111">
        <f t="shared" ref="BO47:BO48" si="71">SUM(BP47:BT47)</f>
        <v>7769.1034749999999</v>
      </c>
      <c r="BP47" s="112">
        <f>BP9</f>
        <v>3214.1132004292308</v>
      </c>
      <c r="BQ47" s="112">
        <f>BQ9</f>
        <v>714.08363357076951</v>
      </c>
      <c r="BR47" s="112">
        <f>BR9</f>
        <v>399.33224800000005</v>
      </c>
      <c r="BS47" s="112">
        <f>BS9</f>
        <v>2375.5120280000001</v>
      </c>
      <c r="BT47" s="112">
        <f>BT9</f>
        <v>1066.0623650000002</v>
      </c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  <c r="CQ47" s="147"/>
      <c r="CR47" s="147"/>
      <c r="CS47" s="147"/>
      <c r="CT47" s="147"/>
      <c r="CU47" s="147"/>
      <c r="CV47" s="147"/>
      <c r="CW47" s="147"/>
      <c r="CX47" s="147"/>
      <c r="CY47" s="147"/>
      <c r="CZ47" s="147"/>
      <c r="DA47" s="147"/>
      <c r="DB47" s="147"/>
      <c r="DC47" s="147"/>
      <c r="DD47" s="147"/>
      <c r="DE47" s="147"/>
      <c r="DF47" s="147"/>
      <c r="DG47" s="147"/>
      <c r="DH47" s="147"/>
      <c r="DI47" s="147"/>
      <c r="DJ47" s="147"/>
      <c r="DK47" s="147"/>
      <c r="DL47" s="147"/>
      <c r="DM47" s="147"/>
      <c r="DN47" s="147"/>
      <c r="DO47" s="147"/>
      <c r="DP47" s="147"/>
      <c r="DQ47" s="147"/>
      <c r="DR47" s="147"/>
      <c r="DS47" s="147"/>
      <c r="DT47" s="147"/>
      <c r="DU47" s="147"/>
      <c r="DV47" s="147"/>
      <c r="DW47" s="147"/>
      <c r="DX47" s="147"/>
      <c r="DY47" s="147"/>
      <c r="DZ47" s="147"/>
      <c r="EA47" s="147"/>
      <c r="EB47" s="147"/>
      <c r="EC47" s="147"/>
      <c r="ED47" s="147"/>
      <c r="EE47" s="147"/>
      <c r="EF47" s="147"/>
      <c r="EG47" s="147"/>
      <c r="EH47" s="147"/>
      <c r="EI47" s="147"/>
      <c r="EJ47" s="147"/>
      <c r="EK47" s="147"/>
      <c r="EL47" s="147"/>
      <c r="EM47" s="147"/>
      <c r="EN47" s="147"/>
      <c r="EO47" s="147"/>
      <c r="EP47" s="147"/>
      <c r="EQ47" s="147"/>
      <c r="ER47" s="147"/>
      <c r="ES47" s="147"/>
      <c r="ET47" s="147"/>
      <c r="EU47" s="147"/>
      <c r="EV47" s="147"/>
      <c r="EW47" s="147"/>
      <c r="EX47" s="147"/>
      <c r="EY47" s="147"/>
      <c r="EZ47" s="147"/>
      <c r="FA47" s="147"/>
      <c r="FB47" s="147"/>
      <c r="FC47" s="147"/>
      <c r="FD47" s="147"/>
      <c r="FE47" s="147"/>
      <c r="FF47" s="147"/>
      <c r="FG47" s="147"/>
      <c r="FH47" s="147"/>
      <c r="FI47" s="147"/>
      <c r="FJ47" s="147"/>
      <c r="FK47" s="147"/>
      <c r="FL47" s="147"/>
      <c r="FM47" s="147"/>
      <c r="FN47" s="147"/>
      <c r="FO47" s="147"/>
      <c r="FP47" s="147"/>
      <c r="FQ47" s="147"/>
      <c r="FR47" s="147"/>
      <c r="FS47" s="147"/>
      <c r="FT47" s="147"/>
      <c r="FU47" s="147"/>
      <c r="FV47" s="147"/>
      <c r="FW47" s="147"/>
      <c r="FX47" s="147"/>
      <c r="FY47" s="147"/>
      <c r="FZ47" s="147"/>
      <c r="GA47" s="147"/>
      <c r="GB47" s="147"/>
      <c r="GC47" s="147"/>
      <c r="GD47" s="147"/>
      <c r="GE47" s="147"/>
      <c r="GF47" s="147"/>
      <c r="GG47" s="147"/>
      <c r="GH47" s="147"/>
      <c r="GI47" s="147"/>
      <c r="GJ47" s="147"/>
      <c r="GK47" s="147"/>
      <c r="GL47" s="147"/>
      <c r="GM47" s="147"/>
      <c r="GN47" s="147"/>
      <c r="GO47" s="147"/>
      <c r="GP47" s="147"/>
      <c r="GQ47" s="147"/>
      <c r="GR47" s="147"/>
      <c r="GS47" s="147"/>
      <c r="GT47" s="147"/>
      <c r="GU47" s="147"/>
      <c r="GV47" s="147"/>
      <c r="GW47" s="147"/>
      <c r="GX47" s="147"/>
      <c r="GY47" s="147"/>
      <c r="GZ47" s="147"/>
      <c r="HA47" s="147"/>
      <c r="HB47" s="147"/>
      <c r="HC47" s="147"/>
      <c r="HD47" s="147"/>
      <c r="HE47" s="147"/>
      <c r="HF47" s="147"/>
      <c r="HG47" s="147"/>
      <c r="HH47" s="147"/>
      <c r="HI47" s="147"/>
      <c r="HJ47" s="147"/>
      <c r="HK47" s="147"/>
      <c r="HL47" s="147"/>
      <c r="HM47" s="147"/>
      <c r="HN47" s="147"/>
      <c r="HO47" s="147"/>
      <c r="HP47" s="147"/>
      <c r="HQ47" s="147"/>
      <c r="HR47" s="147"/>
    </row>
    <row r="48" spans="1:226">
      <c r="A48" s="155" t="s">
        <v>134</v>
      </c>
      <c r="B48" s="111">
        <f t="shared" si="63"/>
        <v>1798.68</v>
      </c>
      <c r="C48" s="115">
        <f>C10</f>
        <v>0</v>
      </c>
      <c r="D48" s="115"/>
      <c r="E48" s="115">
        <f t="shared" ref="E48:G50" si="72">E10</f>
        <v>0</v>
      </c>
      <c r="F48" s="115">
        <f t="shared" si="72"/>
        <v>0</v>
      </c>
      <c r="G48" s="115">
        <f t="shared" si="72"/>
        <v>1798.68</v>
      </c>
      <c r="H48" s="111">
        <f t="shared" si="64"/>
        <v>1851.1249999999998</v>
      </c>
      <c r="I48" s="115">
        <f>I10</f>
        <v>0</v>
      </c>
      <c r="J48" s="115"/>
      <c r="K48" s="115">
        <f t="shared" ref="K48:M50" si="73">K10</f>
        <v>0</v>
      </c>
      <c r="L48" s="115">
        <f t="shared" si="73"/>
        <v>0</v>
      </c>
      <c r="M48" s="115">
        <f t="shared" si="73"/>
        <v>1851.1249999999998</v>
      </c>
      <c r="N48" s="111">
        <f t="shared" si="65"/>
        <v>1330.4769999999999</v>
      </c>
      <c r="O48" s="115">
        <f>O10</f>
        <v>8.0969999999999995</v>
      </c>
      <c r="P48" s="115">
        <f t="shared" ref="P48:S48" si="74">P10</f>
        <v>0</v>
      </c>
      <c r="Q48" s="115">
        <f t="shared" si="74"/>
        <v>5.93</v>
      </c>
      <c r="R48" s="115">
        <f t="shared" si="74"/>
        <v>108.93799999999999</v>
      </c>
      <c r="S48" s="115">
        <f t="shared" si="74"/>
        <v>1207.5119999999999</v>
      </c>
      <c r="T48" s="98">
        <v>1992.1200000000001</v>
      </c>
      <c r="U48" s="147">
        <f t="shared" ref="U48:U66" si="75">B48+H48</f>
        <v>3649.8049999999998</v>
      </c>
      <c r="AH48" s="155" t="s">
        <v>134</v>
      </c>
      <c r="AI48" s="111">
        <f t="shared" si="66"/>
        <v>0</v>
      </c>
      <c r="AJ48" s="115">
        <f>AJ10</f>
        <v>0</v>
      </c>
      <c r="AK48" s="115"/>
      <c r="AL48" s="115">
        <f t="shared" ref="AL48:AN50" si="76">AL10</f>
        <v>0</v>
      </c>
      <c r="AM48" s="115">
        <f t="shared" si="76"/>
        <v>0</v>
      </c>
      <c r="AN48" s="115">
        <f t="shared" si="76"/>
        <v>0</v>
      </c>
      <c r="AO48" s="111">
        <f t="shared" si="67"/>
        <v>0</v>
      </c>
      <c r="AP48" s="115">
        <f>AP10</f>
        <v>0</v>
      </c>
      <c r="AQ48" s="115"/>
      <c r="AR48" s="115">
        <f t="shared" ref="AR48:AT50" si="77">AR10</f>
        <v>0</v>
      </c>
      <c r="AS48" s="115">
        <f t="shared" si="77"/>
        <v>0</v>
      </c>
      <c r="AT48" s="115">
        <f t="shared" si="77"/>
        <v>0</v>
      </c>
      <c r="AU48" s="111">
        <f t="shared" si="68"/>
        <v>2319.3249999999998</v>
      </c>
      <c r="AV48" s="115">
        <f>AV10</f>
        <v>1.3699999999999999</v>
      </c>
      <c r="AW48" s="115">
        <f t="shared" ref="AW48:AZ48" si="78">AW10</f>
        <v>0</v>
      </c>
      <c r="AX48" s="115">
        <f t="shared" si="78"/>
        <v>0</v>
      </c>
      <c r="AY48" s="115">
        <f t="shared" si="78"/>
        <v>344.72499999999997</v>
      </c>
      <c r="AZ48" s="115">
        <f t="shared" si="78"/>
        <v>1973.23</v>
      </c>
      <c r="BB48" s="155" t="s">
        <v>134</v>
      </c>
      <c r="BC48" s="111">
        <f t="shared" si="69"/>
        <v>1798.68</v>
      </c>
      <c r="BD48" s="115">
        <f>BD10</f>
        <v>0</v>
      </c>
      <c r="BE48" s="115"/>
      <c r="BF48" s="115">
        <f>BF10</f>
        <v>0</v>
      </c>
      <c r="BG48" s="115">
        <f t="shared" ref="BF48:BH50" si="79">BG10</f>
        <v>0</v>
      </c>
      <c r="BH48" s="115">
        <f>BH10</f>
        <v>1798.68</v>
      </c>
      <c r="BI48" s="111">
        <f t="shared" si="70"/>
        <v>1851.1249999999998</v>
      </c>
      <c r="BJ48" s="115">
        <f>BJ10</f>
        <v>0</v>
      </c>
      <c r="BK48" s="115"/>
      <c r="BL48" s="115">
        <f t="shared" ref="BL48:BN50" si="80">BL10</f>
        <v>0</v>
      </c>
      <c r="BM48" s="115">
        <f t="shared" si="80"/>
        <v>0</v>
      </c>
      <c r="BN48" s="115">
        <f t="shared" si="80"/>
        <v>1851.1249999999998</v>
      </c>
      <c r="BO48" s="111">
        <f t="shared" si="71"/>
        <v>3649.8020000000001</v>
      </c>
      <c r="BP48" s="115">
        <f>BP10</f>
        <v>9.4669999999999987</v>
      </c>
      <c r="BQ48" s="115">
        <f t="shared" ref="BQ48:BT48" si="81">BQ10</f>
        <v>0</v>
      </c>
      <c r="BR48" s="115">
        <f t="shared" si="81"/>
        <v>5.93</v>
      </c>
      <c r="BS48" s="115">
        <f t="shared" si="81"/>
        <v>453.66300000000001</v>
      </c>
      <c r="BT48" s="115">
        <f t="shared" si="81"/>
        <v>3180.7420000000002</v>
      </c>
    </row>
    <row r="49" spans="1:73" ht="16.5" customHeight="1">
      <c r="A49" s="118" t="s">
        <v>136</v>
      </c>
      <c r="B49" s="111">
        <f t="shared" si="63"/>
        <v>881.35320000000002</v>
      </c>
      <c r="C49" s="119">
        <f>C11</f>
        <v>0</v>
      </c>
      <c r="D49" s="119"/>
      <c r="E49" s="119">
        <f t="shared" si="72"/>
        <v>0</v>
      </c>
      <c r="F49" s="119">
        <f t="shared" si="72"/>
        <v>0</v>
      </c>
      <c r="G49" s="119">
        <f t="shared" si="72"/>
        <v>881.35320000000002</v>
      </c>
      <c r="H49" s="111">
        <f t="shared" si="64"/>
        <v>907.05229999999995</v>
      </c>
      <c r="I49" s="119">
        <f>I11</f>
        <v>0</v>
      </c>
      <c r="J49" s="119"/>
      <c r="K49" s="119">
        <f t="shared" si="73"/>
        <v>0</v>
      </c>
      <c r="L49" s="119">
        <f t="shared" si="73"/>
        <v>0</v>
      </c>
      <c r="M49" s="119">
        <f t="shared" si="73"/>
        <v>907.05229999999995</v>
      </c>
      <c r="N49" s="120">
        <f>O49+Q49+R49+S49</f>
        <v>334.19200000000001</v>
      </c>
      <c r="O49" s="115">
        <f t="shared" ref="O49:S52" si="82">O11</f>
        <v>5.2320000000000002</v>
      </c>
      <c r="P49" s="115">
        <f t="shared" si="82"/>
        <v>0</v>
      </c>
      <c r="Q49" s="115">
        <f t="shared" si="82"/>
        <v>3.8610000000000002</v>
      </c>
      <c r="R49" s="115">
        <f t="shared" si="82"/>
        <v>40.219000000000001</v>
      </c>
      <c r="S49" s="115">
        <f t="shared" si="82"/>
        <v>284.88</v>
      </c>
      <c r="T49" s="98">
        <v>1256.9159999999999</v>
      </c>
      <c r="U49" s="147">
        <f t="shared" si="75"/>
        <v>1788.4054999999998</v>
      </c>
      <c r="AH49" s="118" t="s">
        <v>136</v>
      </c>
      <c r="AI49" s="111">
        <f t="shared" si="66"/>
        <v>0</v>
      </c>
      <c r="AJ49" s="119">
        <f>AJ11</f>
        <v>0</v>
      </c>
      <c r="AK49" s="119"/>
      <c r="AL49" s="119">
        <f t="shared" si="76"/>
        <v>0</v>
      </c>
      <c r="AM49" s="119">
        <f t="shared" si="76"/>
        <v>0</v>
      </c>
      <c r="AN49" s="119">
        <f t="shared" si="76"/>
        <v>0</v>
      </c>
      <c r="AO49" s="111">
        <f t="shared" si="67"/>
        <v>0</v>
      </c>
      <c r="AP49" s="119">
        <f>AP11</f>
        <v>0</v>
      </c>
      <c r="AQ49" s="119"/>
      <c r="AR49" s="119">
        <f t="shared" si="77"/>
        <v>0</v>
      </c>
      <c r="AS49" s="119">
        <f t="shared" si="77"/>
        <v>0</v>
      </c>
      <c r="AT49" s="119">
        <f t="shared" si="77"/>
        <v>0</v>
      </c>
      <c r="AU49" s="111">
        <f t="shared" si="68"/>
        <v>1309.5390000000002</v>
      </c>
      <c r="AV49" s="115">
        <f t="shared" ref="AV49:AZ52" si="83">AV11</f>
        <v>0.95899999999999996</v>
      </c>
      <c r="AW49" s="115">
        <f t="shared" si="83"/>
        <v>0</v>
      </c>
      <c r="AX49" s="115">
        <f t="shared" si="83"/>
        <v>0</v>
      </c>
      <c r="AY49" s="115">
        <f t="shared" si="83"/>
        <v>179.68</v>
      </c>
      <c r="AZ49" s="115">
        <f t="shared" si="83"/>
        <v>1128.9000000000001</v>
      </c>
      <c r="BB49" s="118" t="s">
        <v>136</v>
      </c>
      <c r="BC49" s="111">
        <f t="shared" si="69"/>
        <v>881.35320000000002</v>
      </c>
      <c r="BD49" s="119">
        <f>BD11</f>
        <v>0</v>
      </c>
      <c r="BE49" s="119"/>
      <c r="BF49" s="119">
        <f t="shared" si="79"/>
        <v>0</v>
      </c>
      <c r="BG49" s="119">
        <f t="shared" si="79"/>
        <v>0</v>
      </c>
      <c r="BH49" s="119">
        <f t="shared" si="79"/>
        <v>881.35320000000002</v>
      </c>
      <c r="BI49" s="111">
        <f t="shared" si="70"/>
        <v>907.05229999999995</v>
      </c>
      <c r="BJ49" s="119">
        <f>BJ11</f>
        <v>0</v>
      </c>
      <c r="BK49" s="119"/>
      <c r="BL49" s="119">
        <f t="shared" si="80"/>
        <v>0</v>
      </c>
      <c r="BM49" s="119">
        <f t="shared" si="80"/>
        <v>0</v>
      </c>
      <c r="BN49" s="119">
        <f t="shared" si="80"/>
        <v>907.05229999999995</v>
      </c>
      <c r="BO49" s="120">
        <f>BP49+BR49+BS49+BT49</f>
        <v>1643.7310000000002</v>
      </c>
      <c r="BP49" s="115">
        <f t="shared" ref="BP49:BT52" si="84">BP11</f>
        <v>6.1909999999999998</v>
      </c>
      <c r="BQ49" s="115">
        <f t="shared" si="84"/>
        <v>0</v>
      </c>
      <c r="BR49" s="115">
        <f t="shared" si="84"/>
        <v>3.8610000000000002</v>
      </c>
      <c r="BS49" s="115">
        <f t="shared" si="84"/>
        <v>219.899</v>
      </c>
      <c r="BT49" s="115">
        <f t="shared" si="84"/>
        <v>1413.7800000000002</v>
      </c>
    </row>
    <row r="50" spans="1:73" ht="16.5" customHeight="1">
      <c r="A50" s="118" t="s">
        <v>137</v>
      </c>
      <c r="B50" s="111">
        <f t="shared" si="63"/>
        <v>377.72280000000001</v>
      </c>
      <c r="C50" s="119">
        <f>C12</f>
        <v>0</v>
      </c>
      <c r="D50" s="119"/>
      <c r="E50" s="119">
        <f t="shared" si="72"/>
        <v>0</v>
      </c>
      <c r="F50" s="119">
        <f t="shared" si="72"/>
        <v>0</v>
      </c>
      <c r="G50" s="119">
        <f t="shared" si="72"/>
        <v>377.72280000000001</v>
      </c>
      <c r="H50" s="111">
        <f t="shared" si="64"/>
        <v>388.73669999999998</v>
      </c>
      <c r="I50" s="119">
        <f>I12</f>
        <v>0</v>
      </c>
      <c r="J50" s="119"/>
      <c r="K50" s="119">
        <f t="shared" si="73"/>
        <v>0</v>
      </c>
      <c r="L50" s="119">
        <f t="shared" si="73"/>
        <v>0</v>
      </c>
      <c r="M50" s="119">
        <f t="shared" si="73"/>
        <v>388.73669999999998</v>
      </c>
      <c r="N50" s="120">
        <f t="shared" ref="N50:N52" si="85">O50+Q50+R50+S50</f>
        <v>597.14200000000005</v>
      </c>
      <c r="O50" s="115">
        <f t="shared" si="82"/>
        <v>0.436</v>
      </c>
      <c r="P50" s="115">
        <f t="shared" si="82"/>
        <v>0</v>
      </c>
      <c r="Q50" s="115">
        <f t="shared" si="82"/>
        <v>0.28999999999999998</v>
      </c>
      <c r="R50" s="115">
        <f t="shared" si="82"/>
        <v>36.036999999999999</v>
      </c>
      <c r="S50" s="115">
        <f t="shared" si="82"/>
        <v>560.37900000000002</v>
      </c>
      <c r="T50" s="98">
        <v>735.20400000000006</v>
      </c>
      <c r="U50" s="147">
        <f t="shared" si="75"/>
        <v>766.45949999999993</v>
      </c>
      <c r="AH50" s="118" t="s">
        <v>137</v>
      </c>
      <c r="AI50" s="111">
        <f t="shared" si="66"/>
        <v>0</v>
      </c>
      <c r="AJ50" s="119">
        <f>AJ12</f>
        <v>0</v>
      </c>
      <c r="AK50" s="119"/>
      <c r="AL50" s="119">
        <f t="shared" si="76"/>
        <v>0</v>
      </c>
      <c r="AM50" s="119">
        <f t="shared" si="76"/>
        <v>0</v>
      </c>
      <c r="AN50" s="119">
        <f t="shared" si="76"/>
        <v>0</v>
      </c>
      <c r="AO50" s="111">
        <f t="shared" si="67"/>
        <v>0</v>
      </c>
      <c r="AP50" s="119">
        <f>AP12</f>
        <v>0</v>
      </c>
      <c r="AQ50" s="119"/>
      <c r="AR50" s="119">
        <f t="shared" si="77"/>
        <v>0</v>
      </c>
      <c r="AS50" s="119">
        <f t="shared" si="77"/>
        <v>0</v>
      </c>
      <c r="AT50" s="119">
        <f t="shared" si="77"/>
        <v>0</v>
      </c>
      <c r="AU50" s="111">
        <f t="shared" si="68"/>
        <v>313.988</v>
      </c>
      <c r="AV50" s="115">
        <f t="shared" si="83"/>
        <v>0</v>
      </c>
      <c r="AW50" s="115">
        <f t="shared" si="83"/>
        <v>0</v>
      </c>
      <c r="AX50" s="115">
        <f t="shared" si="83"/>
        <v>0</v>
      </c>
      <c r="AY50" s="115">
        <f t="shared" si="83"/>
        <v>61.627000000000002</v>
      </c>
      <c r="AZ50" s="115">
        <f t="shared" si="83"/>
        <v>252.36099999999999</v>
      </c>
      <c r="BB50" s="118" t="s">
        <v>137</v>
      </c>
      <c r="BC50" s="111">
        <f t="shared" si="69"/>
        <v>377.72280000000001</v>
      </c>
      <c r="BD50" s="119">
        <f>BD12</f>
        <v>0</v>
      </c>
      <c r="BE50" s="119"/>
      <c r="BF50" s="119">
        <f t="shared" si="79"/>
        <v>0</v>
      </c>
      <c r="BG50" s="119">
        <f t="shared" si="79"/>
        <v>0</v>
      </c>
      <c r="BH50" s="119">
        <f t="shared" si="79"/>
        <v>377.72280000000001</v>
      </c>
      <c r="BI50" s="111">
        <f t="shared" si="70"/>
        <v>388.73669999999998</v>
      </c>
      <c r="BJ50" s="119">
        <f>BJ12</f>
        <v>0</v>
      </c>
      <c r="BK50" s="119"/>
      <c r="BL50" s="119">
        <f t="shared" si="80"/>
        <v>0</v>
      </c>
      <c r="BM50" s="119">
        <f t="shared" si="80"/>
        <v>0</v>
      </c>
      <c r="BN50" s="119">
        <f t="shared" si="80"/>
        <v>388.73669999999998</v>
      </c>
      <c r="BO50" s="120">
        <f t="shared" ref="BO50:BO52" si="86">BP50+BR50+BS50+BT50</f>
        <v>911.13</v>
      </c>
      <c r="BP50" s="115">
        <f t="shared" si="84"/>
        <v>0.436</v>
      </c>
      <c r="BQ50" s="115">
        <f t="shared" si="84"/>
        <v>0</v>
      </c>
      <c r="BR50" s="115">
        <f t="shared" si="84"/>
        <v>0.28999999999999998</v>
      </c>
      <c r="BS50" s="115">
        <f t="shared" si="84"/>
        <v>97.664000000000001</v>
      </c>
      <c r="BT50" s="115">
        <f t="shared" si="84"/>
        <v>812.74</v>
      </c>
    </row>
    <row r="51" spans="1:73" ht="16.5" customHeight="1">
      <c r="A51" s="118" t="s">
        <v>139</v>
      </c>
      <c r="B51" s="111"/>
      <c r="C51" s="119"/>
      <c r="D51" s="119"/>
      <c r="E51" s="119"/>
      <c r="F51" s="119"/>
      <c r="G51" s="119">
        <f>G13</f>
        <v>377.72280000000001</v>
      </c>
      <c r="H51" s="111"/>
      <c r="I51" s="119"/>
      <c r="J51" s="119"/>
      <c r="K51" s="119"/>
      <c r="L51" s="119"/>
      <c r="M51" s="119">
        <f>M13</f>
        <v>388.73519999999996</v>
      </c>
      <c r="N51" s="120">
        <f t="shared" si="85"/>
        <v>143.22499999999999</v>
      </c>
      <c r="O51" s="115">
        <f t="shared" si="82"/>
        <v>2.242</v>
      </c>
      <c r="P51" s="115">
        <f t="shared" si="82"/>
        <v>0</v>
      </c>
      <c r="Q51" s="115">
        <f t="shared" si="82"/>
        <v>1.655</v>
      </c>
      <c r="R51" s="115">
        <f t="shared" si="82"/>
        <v>17.236999999999998</v>
      </c>
      <c r="S51" s="115">
        <f t="shared" si="82"/>
        <v>122.09099999999999</v>
      </c>
      <c r="U51" s="147"/>
      <c r="AH51" s="118" t="s">
        <v>139</v>
      </c>
      <c r="AI51" s="111"/>
      <c r="AJ51" s="119"/>
      <c r="AK51" s="119"/>
      <c r="AL51" s="119"/>
      <c r="AM51" s="119"/>
      <c r="AN51" s="119">
        <f>AN13</f>
        <v>0</v>
      </c>
      <c r="AO51" s="111"/>
      <c r="AP51" s="119"/>
      <c r="AQ51" s="119"/>
      <c r="AR51" s="119"/>
      <c r="AS51" s="119"/>
      <c r="AT51" s="119">
        <f>AT13</f>
        <v>0</v>
      </c>
      <c r="AU51" s="111"/>
      <c r="AV51" s="115">
        <f t="shared" si="83"/>
        <v>0.41099999999999998</v>
      </c>
      <c r="AW51" s="115">
        <f t="shared" si="83"/>
        <v>0</v>
      </c>
      <c r="AX51" s="115">
        <f t="shared" si="83"/>
        <v>0</v>
      </c>
      <c r="AY51" s="115">
        <f t="shared" si="83"/>
        <v>77.006</v>
      </c>
      <c r="AZ51" s="115">
        <f t="shared" si="83"/>
        <v>483.81400000000002</v>
      </c>
      <c r="BB51" s="118" t="s">
        <v>139</v>
      </c>
      <c r="BC51" s="111"/>
      <c r="BD51" s="119"/>
      <c r="BE51" s="119"/>
      <c r="BF51" s="119"/>
      <c r="BG51" s="119"/>
      <c r="BH51" s="119">
        <f>BH13</f>
        <v>377.72280000000001</v>
      </c>
      <c r="BI51" s="111"/>
      <c r="BJ51" s="119"/>
      <c r="BK51" s="119"/>
      <c r="BL51" s="119"/>
      <c r="BM51" s="119"/>
      <c r="BN51" s="119">
        <f>BN13</f>
        <v>388.73519999999996</v>
      </c>
      <c r="BO51" s="120">
        <f t="shared" si="86"/>
        <v>704.4559999999999</v>
      </c>
      <c r="BP51" s="115">
        <f t="shared" si="84"/>
        <v>2.653</v>
      </c>
      <c r="BQ51" s="115">
        <f t="shared" si="84"/>
        <v>0</v>
      </c>
      <c r="BR51" s="115">
        <f t="shared" si="84"/>
        <v>1.655</v>
      </c>
      <c r="BS51" s="115">
        <f t="shared" si="84"/>
        <v>94.242999999999995</v>
      </c>
      <c r="BT51" s="115">
        <f t="shared" si="84"/>
        <v>605.90499999999997</v>
      </c>
    </row>
    <row r="52" spans="1:73" ht="16.5" customHeight="1">
      <c r="A52" s="118" t="s">
        <v>140</v>
      </c>
      <c r="B52" s="111"/>
      <c r="C52" s="119"/>
      <c r="D52" s="119"/>
      <c r="E52" s="119"/>
      <c r="F52" s="119"/>
      <c r="G52" s="119">
        <f>G14</f>
        <v>161.88120000000001</v>
      </c>
      <c r="H52" s="111"/>
      <c r="I52" s="119"/>
      <c r="J52" s="119"/>
      <c r="K52" s="119"/>
      <c r="L52" s="119"/>
      <c r="M52" s="119">
        <f>M14</f>
        <v>166.60079999999999</v>
      </c>
      <c r="N52" s="120">
        <f t="shared" si="85"/>
        <v>255.91800000000001</v>
      </c>
      <c r="O52" s="115">
        <f t="shared" si="82"/>
        <v>0.187</v>
      </c>
      <c r="P52" s="115">
        <f t="shared" si="82"/>
        <v>0</v>
      </c>
      <c r="Q52" s="115">
        <f t="shared" si="82"/>
        <v>0.124</v>
      </c>
      <c r="R52" s="115">
        <f t="shared" si="82"/>
        <v>15.445</v>
      </c>
      <c r="S52" s="115">
        <f t="shared" si="82"/>
        <v>240.16200000000001</v>
      </c>
      <c r="U52" s="147"/>
      <c r="AH52" s="118" t="s">
        <v>140</v>
      </c>
      <c r="AI52" s="111"/>
      <c r="AJ52" s="119"/>
      <c r="AK52" s="119"/>
      <c r="AL52" s="119"/>
      <c r="AM52" s="119"/>
      <c r="AN52" s="119">
        <f>AN14</f>
        <v>0</v>
      </c>
      <c r="AO52" s="111"/>
      <c r="AP52" s="119"/>
      <c r="AQ52" s="119"/>
      <c r="AR52" s="119"/>
      <c r="AS52" s="119"/>
      <c r="AT52" s="119">
        <f>AT14</f>
        <v>0</v>
      </c>
      <c r="AU52" s="111"/>
      <c r="AV52" s="115">
        <f t="shared" si="83"/>
        <v>0</v>
      </c>
      <c r="AW52" s="115">
        <f t="shared" si="83"/>
        <v>0</v>
      </c>
      <c r="AX52" s="115">
        <f t="shared" si="83"/>
        <v>0</v>
      </c>
      <c r="AY52" s="115">
        <f t="shared" si="83"/>
        <v>26.411999999999999</v>
      </c>
      <c r="AZ52" s="115">
        <f t="shared" si="83"/>
        <v>108.155</v>
      </c>
      <c r="BB52" s="118" t="s">
        <v>140</v>
      </c>
      <c r="BC52" s="111"/>
      <c r="BD52" s="119"/>
      <c r="BE52" s="119"/>
      <c r="BF52" s="119"/>
      <c r="BG52" s="119"/>
      <c r="BH52" s="119">
        <f>BH14</f>
        <v>161.88120000000001</v>
      </c>
      <c r="BI52" s="111"/>
      <c r="BJ52" s="119"/>
      <c r="BK52" s="119"/>
      <c r="BL52" s="119"/>
      <c r="BM52" s="119"/>
      <c r="BN52" s="119">
        <f>BN14</f>
        <v>166.60079999999999</v>
      </c>
      <c r="BO52" s="120">
        <f t="shared" si="86"/>
        <v>390.48500000000001</v>
      </c>
      <c r="BP52" s="115">
        <f t="shared" si="84"/>
        <v>0.187</v>
      </c>
      <c r="BQ52" s="115">
        <f t="shared" si="84"/>
        <v>0</v>
      </c>
      <c r="BR52" s="115">
        <f t="shared" si="84"/>
        <v>0.124</v>
      </c>
      <c r="BS52" s="115">
        <f t="shared" si="84"/>
        <v>41.856999999999999</v>
      </c>
      <c r="BT52" s="115">
        <f t="shared" si="84"/>
        <v>348.31700000000001</v>
      </c>
    </row>
    <row r="53" spans="1:73">
      <c r="A53" s="156" t="s">
        <v>141</v>
      </c>
      <c r="B53" s="111">
        <f t="shared" si="63"/>
        <v>5686.1147499999997</v>
      </c>
      <c r="C53" s="111">
        <f>C47+C48</f>
        <v>1249.559151819506</v>
      </c>
      <c r="D53" s="111">
        <f>D47+D48</f>
        <v>371.12015000000002</v>
      </c>
      <c r="E53" s="111">
        <f>E47+E48</f>
        <v>308.26101984934337</v>
      </c>
      <c r="F53" s="111">
        <f>F47+F48</f>
        <v>1196.5636991737913</v>
      </c>
      <c r="G53" s="111">
        <f>G47+G48</f>
        <v>2560.6107291573589</v>
      </c>
      <c r="H53" s="111">
        <f t="shared" si="64"/>
        <v>5729.1152500000007</v>
      </c>
      <c r="I53" s="111">
        <f>I47+I48</f>
        <v>1202.2268023380441</v>
      </c>
      <c r="J53" s="111">
        <f>J47+J48</f>
        <v>371.12015000000002</v>
      </c>
      <c r="K53" s="111">
        <f>K47+K48</f>
        <v>247.32190346903693</v>
      </c>
      <c r="L53" s="111">
        <f>L47+L48</f>
        <v>1138.5293823459992</v>
      </c>
      <c r="M53" s="111">
        <f>M47+M48</f>
        <v>2769.917011846921</v>
      </c>
      <c r="N53" s="111">
        <f t="shared" si="65"/>
        <v>6871.4380980000005</v>
      </c>
      <c r="O53" s="111">
        <f>O47+O48</f>
        <v>2980.6870524292308</v>
      </c>
      <c r="P53" s="111">
        <f>P47+P48</f>
        <v>714.08363357076951</v>
      </c>
      <c r="Q53" s="111">
        <f>Q47+Q48</f>
        <v>394.73803300000003</v>
      </c>
      <c r="R53" s="111">
        <f>R47+R48</f>
        <v>1080.2587520000002</v>
      </c>
      <c r="S53" s="111">
        <f>S47+S48</f>
        <v>1701.670627</v>
      </c>
      <c r="T53" s="98">
        <v>9730.9195</v>
      </c>
      <c r="U53" s="147">
        <f t="shared" si="75"/>
        <v>11415.23</v>
      </c>
      <c r="AH53" s="156" t="s">
        <v>141</v>
      </c>
      <c r="AI53" s="111">
        <f t="shared" ref="AI53:AI56" si="87">SUM(AJ53:AN53)</f>
        <v>3887.4347499999994</v>
      </c>
      <c r="AJ53" s="111">
        <f>AJ47+AJ48</f>
        <v>1620.679301819506</v>
      </c>
      <c r="AK53" s="111">
        <f>AK47+AK48</f>
        <v>0</v>
      </c>
      <c r="AL53" s="111">
        <f>AL47+AL48</f>
        <v>308.26101984934337</v>
      </c>
      <c r="AM53" s="111">
        <f>AM47+AM48</f>
        <v>1196.5636991737913</v>
      </c>
      <c r="AN53" s="111">
        <f>AN47+AN48</f>
        <v>761.93072915735866</v>
      </c>
      <c r="AO53" s="111">
        <f t="shared" ref="AO53:AO55" si="88">SUM(AP53:AT53)</f>
        <v>3877.9902500000017</v>
      </c>
      <c r="AP53" s="111">
        <f>AP47+AP48</f>
        <v>1573.346952338044</v>
      </c>
      <c r="AQ53" s="111">
        <f>AQ47+AQ48</f>
        <v>0</v>
      </c>
      <c r="AR53" s="111">
        <f>AR47+AR48</f>
        <v>247.32190346903693</v>
      </c>
      <c r="AS53" s="111">
        <f>AS47+AS48</f>
        <v>1138.5293823459992</v>
      </c>
      <c r="AT53" s="111">
        <f>AT47+AT48</f>
        <v>918.79201184692135</v>
      </c>
      <c r="AU53" s="111">
        <f t="shared" ref="AU53:AU56" si="89">SUM(AV53:AZ53)</f>
        <v>4547.4673770000009</v>
      </c>
      <c r="AV53" s="111">
        <f>AV47+AV48</f>
        <v>242.89314800000002</v>
      </c>
      <c r="AW53" s="111">
        <f>AW47+AW48</f>
        <v>0</v>
      </c>
      <c r="AX53" s="111">
        <f>AX47+AX48</f>
        <v>10.524215</v>
      </c>
      <c r="AY53" s="111">
        <f>AY47+AY48</f>
        <v>1748.9162759999999</v>
      </c>
      <c r="AZ53" s="111">
        <f>AZ47+AZ48</f>
        <v>2545.1337380000004</v>
      </c>
      <c r="BB53" s="156" t="s">
        <v>141</v>
      </c>
      <c r="BC53" s="111">
        <f t="shared" ref="BC53:BC56" si="90">SUM(BD53:BH53)</f>
        <v>9573.5494999999992</v>
      </c>
      <c r="BD53" s="111">
        <f>BD47+BD48</f>
        <v>2870.2384536390118</v>
      </c>
      <c r="BE53" s="111">
        <f>BE47+BE48</f>
        <v>371.12015000000002</v>
      </c>
      <c r="BF53" s="111">
        <f>BF47+BF48</f>
        <v>616.52203969868674</v>
      </c>
      <c r="BG53" s="111">
        <f>BG47+BG48</f>
        <v>2393.1273983475826</v>
      </c>
      <c r="BH53" s="111">
        <f>BH47+BH48</f>
        <v>3322.5414583147176</v>
      </c>
      <c r="BI53" s="111">
        <f t="shared" ref="BI53:BI55" si="91">SUM(BJ53:BN53)</f>
        <v>9607.1055000000033</v>
      </c>
      <c r="BJ53" s="111">
        <f>BJ47+BJ48</f>
        <v>2775.5737546760884</v>
      </c>
      <c r="BK53" s="111">
        <f>BK47+BK48</f>
        <v>371.12015000000002</v>
      </c>
      <c r="BL53" s="111">
        <f>BL47+BL48</f>
        <v>494.64380693807385</v>
      </c>
      <c r="BM53" s="111">
        <f>BM47+BM48</f>
        <v>2277.0587646919985</v>
      </c>
      <c r="BN53" s="111">
        <f>BN47+BN48</f>
        <v>3688.7090236938425</v>
      </c>
      <c r="BO53" s="111">
        <f t="shared" ref="BO53:BO56" si="92">SUM(BP53:BT53)</f>
        <v>11418.905475000001</v>
      </c>
      <c r="BP53" s="111">
        <f>BP47+BP48</f>
        <v>3223.5802004292309</v>
      </c>
      <c r="BQ53" s="111">
        <f>BQ47+BQ48</f>
        <v>714.08363357076951</v>
      </c>
      <c r="BR53" s="111">
        <f>BR47+BR48</f>
        <v>405.26224800000006</v>
      </c>
      <c r="BS53" s="111">
        <f>BS47+BS48</f>
        <v>2829.1750280000001</v>
      </c>
      <c r="BT53" s="111">
        <f>BT47+BT48</f>
        <v>4246.804365</v>
      </c>
    </row>
    <row r="54" spans="1:73">
      <c r="A54" s="154" t="s">
        <v>142</v>
      </c>
      <c r="B54" s="111">
        <f t="shared" si="63"/>
        <v>985.8541420900001</v>
      </c>
      <c r="C54" s="112">
        <f>C16</f>
        <v>358.53255793298717</v>
      </c>
      <c r="D54" s="112">
        <f>D16</f>
        <v>109.22</v>
      </c>
      <c r="E54" s="112">
        <f>E16</f>
        <v>94.587734374957975</v>
      </c>
      <c r="F54" s="112">
        <f>F16</f>
        <v>246.4384095287779</v>
      </c>
      <c r="G54" s="112">
        <f>G16</f>
        <v>177.07544025327701</v>
      </c>
      <c r="H54" s="111">
        <f t="shared" si="64"/>
        <v>977.7128853050001</v>
      </c>
      <c r="I54" s="112">
        <f>I16</f>
        <v>344.58724179770445</v>
      </c>
      <c r="J54" s="112">
        <f>J16</f>
        <v>109.22</v>
      </c>
      <c r="K54" s="112">
        <f>K16</f>
        <v>75.8892025769904</v>
      </c>
      <c r="L54" s="112">
        <f>L16</f>
        <v>234.48588356816268</v>
      </c>
      <c r="M54" s="112">
        <f>M16</f>
        <v>213.53055736214259</v>
      </c>
      <c r="N54" s="111">
        <f t="shared" si="65"/>
        <v>734.43169413793089</v>
      </c>
      <c r="O54" s="112">
        <f>O16</f>
        <v>363.25960670346115</v>
      </c>
      <c r="P54" s="112">
        <f t="shared" ref="P54:S54" si="93">P16</f>
        <v>102.55711743446986</v>
      </c>
      <c r="Q54" s="112">
        <f t="shared" si="93"/>
        <v>53.012</v>
      </c>
      <c r="R54" s="112">
        <f t="shared" si="93"/>
        <v>148.20097000000001</v>
      </c>
      <c r="S54" s="112">
        <f t="shared" si="93"/>
        <v>67.401999999999958</v>
      </c>
      <c r="T54" s="112">
        <f>T16</f>
        <v>958.74495551809423</v>
      </c>
      <c r="U54" s="112">
        <f>U16</f>
        <v>981.7835136975001</v>
      </c>
      <c r="V54" s="112">
        <f>V16</f>
        <v>0</v>
      </c>
      <c r="W54" s="112">
        <f>W16</f>
        <v>0</v>
      </c>
      <c r="X54" s="112">
        <f>X16</f>
        <v>0</v>
      </c>
      <c r="AH54" s="154" t="s">
        <v>142</v>
      </c>
      <c r="AI54" s="111">
        <f t="shared" si="87"/>
        <v>985.8541420900001</v>
      </c>
      <c r="AJ54" s="112">
        <f>AJ16</f>
        <v>467.7525579329872</v>
      </c>
      <c r="AK54" s="112">
        <f>AK16</f>
        <v>0</v>
      </c>
      <c r="AL54" s="112">
        <f>AL16</f>
        <v>94.587734374957975</v>
      </c>
      <c r="AM54" s="112">
        <f>AM16</f>
        <v>246.4384095287779</v>
      </c>
      <c r="AN54" s="112">
        <f>AN16</f>
        <v>177.07544025327701</v>
      </c>
      <c r="AO54" s="111">
        <f t="shared" si="88"/>
        <v>977.7128853050001</v>
      </c>
      <c r="AP54" s="112">
        <f>AP16</f>
        <v>453.80724179770442</v>
      </c>
      <c r="AQ54" s="112">
        <f>AQ16</f>
        <v>0</v>
      </c>
      <c r="AR54" s="112">
        <f>AR16</f>
        <v>75.8892025769904</v>
      </c>
      <c r="AS54" s="112">
        <f>AS16</f>
        <v>234.48588356816268</v>
      </c>
      <c r="AT54" s="112">
        <f>AT16</f>
        <v>213.53055736214259</v>
      </c>
      <c r="AU54" s="111">
        <f t="shared" si="89"/>
        <v>211.43899999999999</v>
      </c>
      <c r="AV54" s="112">
        <f>AV16</f>
        <v>27.376000000000001</v>
      </c>
      <c r="AW54" s="112">
        <f t="shared" ref="AW54:AZ55" si="94">AW16</f>
        <v>0</v>
      </c>
      <c r="AX54" s="112">
        <f t="shared" si="94"/>
        <v>0.97299999999999998</v>
      </c>
      <c r="AY54" s="112">
        <f t="shared" si="94"/>
        <v>129.99100000000001</v>
      </c>
      <c r="AZ54" s="112">
        <f t="shared" si="94"/>
        <v>53.09899999999999</v>
      </c>
      <c r="BB54" s="154" t="s">
        <v>142</v>
      </c>
      <c r="BC54" s="111">
        <f t="shared" si="90"/>
        <v>1971.7082841800002</v>
      </c>
      <c r="BD54" s="112">
        <f>BD16</f>
        <v>826.28511586597438</v>
      </c>
      <c r="BE54" s="112">
        <f>BE16</f>
        <v>109.22</v>
      </c>
      <c r="BF54" s="112">
        <f>BF16</f>
        <v>189.17546874991595</v>
      </c>
      <c r="BG54" s="112">
        <f>BG16</f>
        <v>492.87681905755579</v>
      </c>
      <c r="BH54" s="112">
        <f>BH16</f>
        <v>354.15088050655402</v>
      </c>
      <c r="BI54" s="111">
        <f t="shared" si="91"/>
        <v>943.85423914238231</v>
      </c>
      <c r="BJ54" s="112">
        <f>BJ16</f>
        <v>798.39448359540893</v>
      </c>
      <c r="BK54" s="112">
        <f>BK16</f>
        <v>0</v>
      </c>
      <c r="BL54" s="112">
        <f>BL16</f>
        <v>12.886288899416485</v>
      </c>
      <c r="BM54" s="112">
        <f>BM16</f>
        <v>58.381052109117398</v>
      </c>
      <c r="BN54" s="112">
        <f>BN16</f>
        <v>74.19241453843955</v>
      </c>
      <c r="BO54" s="111">
        <f>SUM(BP54:BT54)</f>
        <v>945.87069413793097</v>
      </c>
      <c r="BP54" s="112">
        <f>BP16</f>
        <v>390.63560670346112</v>
      </c>
      <c r="BQ54" s="112">
        <f t="shared" ref="BQ54:BT55" si="95">BQ16</f>
        <v>102.55711743446986</v>
      </c>
      <c r="BR54" s="112">
        <f t="shared" si="95"/>
        <v>53.984999999999999</v>
      </c>
      <c r="BS54" s="112">
        <f t="shared" si="95"/>
        <v>278.19197000000003</v>
      </c>
      <c r="BT54" s="112">
        <f t="shared" si="95"/>
        <v>120.50099999999995</v>
      </c>
    </row>
    <row r="55" spans="1:73">
      <c r="A55" s="155" t="s">
        <v>143</v>
      </c>
      <c r="B55" s="111">
        <f t="shared" si="63"/>
        <v>726.14585791000002</v>
      </c>
      <c r="C55" s="115">
        <f>C17</f>
        <v>0</v>
      </c>
      <c r="D55" s="115"/>
      <c r="E55" s="115">
        <f>E17</f>
        <v>0</v>
      </c>
      <c r="F55" s="115">
        <f>F17</f>
        <v>0</v>
      </c>
      <c r="G55" s="115">
        <f>G17</f>
        <v>726.14585791000002</v>
      </c>
      <c r="H55" s="111">
        <f t="shared" si="64"/>
        <v>734.28711469500001</v>
      </c>
      <c r="I55" s="115">
        <f>I17</f>
        <v>0</v>
      </c>
      <c r="J55" s="115"/>
      <c r="K55" s="115">
        <f>K17</f>
        <v>0</v>
      </c>
      <c r="L55" s="115">
        <f>L17</f>
        <v>0</v>
      </c>
      <c r="M55" s="115">
        <f>M17</f>
        <v>734.28711469500001</v>
      </c>
      <c r="N55" s="111">
        <f t="shared" si="65"/>
        <v>266.09699999999998</v>
      </c>
      <c r="O55" s="112">
        <f>O17</f>
        <v>1.62</v>
      </c>
      <c r="P55" s="112"/>
      <c r="Q55" s="112">
        <f>Q17</f>
        <v>1.1859999999999999</v>
      </c>
      <c r="R55" s="112">
        <f>R17</f>
        <v>21.786999999999999</v>
      </c>
      <c r="S55" s="112">
        <f>S17</f>
        <v>241.50399999999999</v>
      </c>
      <c r="T55" s="98">
        <v>406.255</v>
      </c>
      <c r="U55" s="147">
        <f>(B55+H55)/2</f>
        <v>730.21648630250002</v>
      </c>
      <c r="AF55" s="98">
        <f>N55+AU55</f>
        <v>729.90300000000002</v>
      </c>
      <c r="AH55" s="155" t="s">
        <v>143</v>
      </c>
      <c r="AI55" s="111">
        <f t="shared" si="87"/>
        <v>726.14585791000002</v>
      </c>
      <c r="AJ55" s="115">
        <f>AJ17</f>
        <v>0</v>
      </c>
      <c r="AK55" s="115"/>
      <c r="AL55" s="115">
        <f>AL17</f>
        <v>0</v>
      </c>
      <c r="AM55" s="115">
        <f>AM17</f>
        <v>0</v>
      </c>
      <c r="AN55" s="115">
        <f>AN17</f>
        <v>726.14585791000002</v>
      </c>
      <c r="AO55" s="111">
        <f t="shared" si="88"/>
        <v>734.28711469500001</v>
      </c>
      <c r="AP55" s="115">
        <f>AP17</f>
        <v>0</v>
      </c>
      <c r="AQ55" s="115"/>
      <c r="AR55" s="115">
        <f>AR17</f>
        <v>0</v>
      </c>
      <c r="AS55" s="115">
        <f>AS17</f>
        <v>0</v>
      </c>
      <c r="AT55" s="115">
        <f>AT17</f>
        <v>734.28711469500001</v>
      </c>
      <c r="AU55" s="111">
        <f t="shared" si="89"/>
        <v>463.80600000000004</v>
      </c>
      <c r="AV55" s="112">
        <f>AV17</f>
        <v>0.27400000000000002</v>
      </c>
      <c r="AW55" s="112">
        <f t="shared" si="94"/>
        <v>0</v>
      </c>
      <c r="AX55" s="112">
        <f t="shared" si="94"/>
        <v>0</v>
      </c>
      <c r="AY55" s="112">
        <f t="shared" si="94"/>
        <v>68.936000000000007</v>
      </c>
      <c r="AZ55" s="112">
        <f t="shared" si="94"/>
        <v>394.596</v>
      </c>
      <c r="BB55" s="155" t="s">
        <v>143</v>
      </c>
      <c r="BC55" s="111">
        <f t="shared" si="90"/>
        <v>1452.29171582</v>
      </c>
      <c r="BD55" s="115">
        <f>BD17</f>
        <v>0</v>
      </c>
      <c r="BE55" s="115"/>
      <c r="BF55" s="115">
        <f>BF17</f>
        <v>0</v>
      </c>
      <c r="BG55" s="115">
        <f>BG17</f>
        <v>0</v>
      </c>
      <c r="BH55" s="115">
        <f>BH17</f>
        <v>1452.29171582</v>
      </c>
      <c r="BI55" s="111">
        <f t="shared" si="91"/>
        <v>1468.57422939</v>
      </c>
      <c r="BJ55" s="115">
        <f>BJ17</f>
        <v>0</v>
      </c>
      <c r="BK55" s="115"/>
      <c r="BL55" s="115">
        <f>BL17</f>
        <v>0</v>
      </c>
      <c r="BM55" s="115">
        <f>BM17</f>
        <v>0</v>
      </c>
      <c r="BN55" s="115">
        <f>BN17</f>
        <v>1468.57422939</v>
      </c>
      <c r="BO55" s="111">
        <f>SUM(BP55:BT55)</f>
        <v>729.90300000000002</v>
      </c>
      <c r="BP55" s="112">
        <f>BP17</f>
        <v>1.8940000000000001</v>
      </c>
      <c r="BQ55" s="112">
        <f t="shared" si="95"/>
        <v>0</v>
      </c>
      <c r="BR55" s="112">
        <f t="shared" si="95"/>
        <v>1.1859999999999999</v>
      </c>
      <c r="BS55" s="112">
        <f t="shared" si="95"/>
        <v>90.723000000000013</v>
      </c>
      <c r="BT55" s="112">
        <f t="shared" si="95"/>
        <v>636.1</v>
      </c>
    </row>
    <row r="56" spans="1:73">
      <c r="A56" s="156" t="s">
        <v>144</v>
      </c>
      <c r="B56" s="111">
        <f t="shared" si="63"/>
        <v>1712</v>
      </c>
      <c r="C56" s="111">
        <f>C54+C55</f>
        <v>358.53255793298717</v>
      </c>
      <c r="D56" s="111">
        <f>D54+D55</f>
        <v>109.22</v>
      </c>
      <c r="E56" s="111">
        <f>E54+E55</f>
        <v>94.587734374957975</v>
      </c>
      <c r="F56" s="111">
        <f>F54+F55</f>
        <v>246.4384095287779</v>
      </c>
      <c r="G56" s="111">
        <f>G54+G55</f>
        <v>903.22129816327697</v>
      </c>
      <c r="H56" s="111">
        <f>SUM(I56:M56)</f>
        <v>1712</v>
      </c>
      <c r="I56" s="111">
        <f>I54+I55</f>
        <v>344.58724179770445</v>
      </c>
      <c r="J56" s="111">
        <f>J54+J55</f>
        <v>109.22</v>
      </c>
      <c r="K56" s="111">
        <f>K54+K55</f>
        <v>75.8892025769904</v>
      </c>
      <c r="L56" s="111">
        <f>L54+L55</f>
        <v>234.48588356816268</v>
      </c>
      <c r="M56" s="111">
        <f>M54+M55</f>
        <v>947.81767205714254</v>
      </c>
      <c r="N56" s="111">
        <f t="shared" si="65"/>
        <v>1000.528694137931</v>
      </c>
      <c r="O56" s="111">
        <f>O54+O55</f>
        <v>364.87960670346115</v>
      </c>
      <c r="P56" s="111">
        <f t="shared" ref="P56:S56" si="96">P54+P55</f>
        <v>102.55711743446986</v>
      </c>
      <c r="Q56" s="111">
        <f t="shared" si="96"/>
        <v>54.198</v>
      </c>
      <c r="R56" s="111">
        <f t="shared" si="96"/>
        <v>169.98797000000002</v>
      </c>
      <c r="S56" s="111">
        <f t="shared" si="96"/>
        <v>308.90599999999995</v>
      </c>
      <c r="T56" s="98">
        <v>1364.9999555180943</v>
      </c>
      <c r="U56" s="147">
        <f>(B56+H56)/2</f>
        <v>1712</v>
      </c>
      <c r="AH56" s="156" t="s">
        <v>144</v>
      </c>
      <c r="AI56" s="111">
        <f t="shared" si="87"/>
        <v>1712</v>
      </c>
      <c r="AJ56" s="111">
        <f>AJ54+AJ55</f>
        <v>467.7525579329872</v>
      </c>
      <c r="AK56" s="111">
        <f>AK54+AK55</f>
        <v>0</v>
      </c>
      <c r="AL56" s="111">
        <f>AL54+AL55</f>
        <v>94.587734374957975</v>
      </c>
      <c r="AM56" s="111">
        <f>AM54+AM55</f>
        <v>246.4384095287779</v>
      </c>
      <c r="AN56" s="111">
        <f>AN54+AN55</f>
        <v>903.22129816327697</v>
      </c>
      <c r="AO56" s="111">
        <f>SUM(AP56:AT56)</f>
        <v>1712</v>
      </c>
      <c r="AP56" s="111">
        <f>AP54+AP55</f>
        <v>453.80724179770442</v>
      </c>
      <c r="AQ56" s="111">
        <f>AQ54+AQ55</f>
        <v>0</v>
      </c>
      <c r="AR56" s="111">
        <f>AR54+AR55</f>
        <v>75.8892025769904</v>
      </c>
      <c r="AS56" s="111">
        <f>AS54+AS55</f>
        <v>234.48588356816268</v>
      </c>
      <c r="AT56" s="111">
        <f>AT54+AT55</f>
        <v>947.81767205714254</v>
      </c>
      <c r="AU56" s="111">
        <f t="shared" si="89"/>
        <v>1712</v>
      </c>
      <c r="AV56" s="111">
        <f>(AJ56+AP56)/2</f>
        <v>460.77989986534578</v>
      </c>
      <c r="AW56" s="111">
        <f>(AK56+AQ56)/2</f>
        <v>0</v>
      </c>
      <c r="AX56" s="111">
        <f>(AL56+AR56)/2</f>
        <v>85.238468475974187</v>
      </c>
      <c r="AY56" s="111">
        <f>(AM56+AS56)/2</f>
        <v>240.46214654847029</v>
      </c>
      <c r="AZ56" s="111">
        <f>(AN56+AT56)/2</f>
        <v>925.51948511020976</v>
      </c>
      <c r="BB56" s="156" t="s">
        <v>144</v>
      </c>
      <c r="BC56" s="111">
        <f t="shared" si="90"/>
        <v>3424</v>
      </c>
      <c r="BD56" s="111">
        <f>BD54+BD55</f>
        <v>826.28511586597438</v>
      </c>
      <c r="BE56" s="111">
        <f>BE54+BE55</f>
        <v>109.22</v>
      </c>
      <c r="BF56" s="111">
        <f>BF54+BF55</f>
        <v>189.17546874991595</v>
      </c>
      <c r="BG56" s="111">
        <f>BG54+BG55</f>
        <v>492.87681905755579</v>
      </c>
      <c r="BH56" s="111">
        <f>BH54+BH55</f>
        <v>1806.4425963265539</v>
      </c>
      <c r="BI56" s="111">
        <f>SUM(BJ56:BN56)</f>
        <v>2412.4284685323823</v>
      </c>
      <c r="BJ56" s="111">
        <f>BJ54+BJ55</f>
        <v>798.39448359540893</v>
      </c>
      <c r="BK56" s="111">
        <f>BK54+BK55</f>
        <v>0</v>
      </c>
      <c r="BL56" s="111">
        <f>BL54+BL55</f>
        <v>12.886288899416485</v>
      </c>
      <c r="BM56" s="111">
        <f>BM54+BM55</f>
        <v>58.381052109117398</v>
      </c>
      <c r="BN56" s="111">
        <f>BN54+BN55</f>
        <v>1542.7666439284396</v>
      </c>
      <c r="BO56" s="111">
        <f t="shared" si="92"/>
        <v>1675.7736941379312</v>
      </c>
      <c r="BP56" s="111">
        <f>BP54+BP55</f>
        <v>392.52960670346113</v>
      </c>
      <c r="BQ56" s="111">
        <f t="shared" ref="BQ56:BT56" si="97">BQ54+BQ55</f>
        <v>102.55711743446986</v>
      </c>
      <c r="BR56" s="111">
        <f t="shared" si="97"/>
        <v>55.170999999999999</v>
      </c>
      <c r="BS56" s="111">
        <f t="shared" si="97"/>
        <v>368.91497000000004</v>
      </c>
      <c r="BT56" s="111">
        <f t="shared" si="97"/>
        <v>756.601</v>
      </c>
    </row>
    <row r="57" spans="1:73">
      <c r="A57" s="154" t="s">
        <v>153</v>
      </c>
      <c r="B57" s="130"/>
      <c r="C57" s="157">
        <v>643.66493070000001</v>
      </c>
      <c r="D57" s="150">
        <f>D19</f>
        <v>535.23827000000006</v>
      </c>
      <c r="E57" s="157">
        <v>678.82604020000008</v>
      </c>
      <c r="F57" s="157">
        <v>990.8575677</v>
      </c>
      <c r="G57" s="157">
        <v>1283.6352370000002</v>
      </c>
      <c r="H57" s="130"/>
      <c r="I57" s="157">
        <f t="shared" ref="I57:M58" si="98">C57</f>
        <v>643.66493070000001</v>
      </c>
      <c r="J57" s="158">
        <f t="shared" si="98"/>
        <v>535.23827000000006</v>
      </c>
      <c r="K57" s="157">
        <f t="shared" si="98"/>
        <v>678.82604020000008</v>
      </c>
      <c r="L57" s="157">
        <f t="shared" si="98"/>
        <v>990.8575677</v>
      </c>
      <c r="M57" s="157">
        <f t="shared" si="98"/>
        <v>1283.6352370000002</v>
      </c>
      <c r="N57" s="130">
        <f t="shared" ref="N57:N62" si="99">B57+H57</f>
        <v>0</v>
      </c>
      <c r="O57" s="112">
        <v>643.66493000000003</v>
      </c>
      <c r="P57" s="112">
        <f>P19</f>
        <v>555.62136091166144</v>
      </c>
      <c r="Q57" s="159">
        <v>678.82604020000008</v>
      </c>
      <c r="R57" s="159">
        <v>990.8575677</v>
      </c>
      <c r="S57" s="159">
        <v>1283.6352370000002</v>
      </c>
      <c r="U57" s="147">
        <f t="shared" si="75"/>
        <v>0</v>
      </c>
      <c r="AH57" s="154" t="s">
        <v>153</v>
      </c>
      <c r="AI57" s="130"/>
      <c r="AJ57" s="157">
        <v>643.66493070000001</v>
      </c>
      <c r="AK57" s="150">
        <f>AK19</f>
        <v>0</v>
      </c>
      <c r="AL57" s="157">
        <v>678.82604020000008</v>
      </c>
      <c r="AM57" s="157">
        <v>990.8575677</v>
      </c>
      <c r="AN57" s="157">
        <v>1283.6352370000002</v>
      </c>
      <c r="AO57" s="130"/>
      <c r="AP57" s="157">
        <f t="shared" ref="AP57:AT58" si="100">AJ57</f>
        <v>643.66493070000001</v>
      </c>
      <c r="AQ57" s="158">
        <f t="shared" si="100"/>
        <v>0</v>
      </c>
      <c r="AR57" s="157">
        <f t="shared" si="100"/>
        <v>678.82604020000008</v>
      </c>
      <c r="AS57" s="157">
        <f t="shared" si="100"/>
        <v>990.8575677</v>
      </c>
      <c r="AT57" s="157">
        <f t="shared" si="100"/>
        <v>1283.6352370000002</v>
      </c>
      <c r="AU57" s="130">
        <f t="shared" ref="AU57:AU59" si="101">AI57+AO57</f>
        <v>0</v>
      </c>
      <c r="AV57" s="112">
        <v>643.66493000000003</v>
      </c>
      <c r="AW57" s="112">
        <v>539.31582918146853</v>
      </c>
      <c r="AX57" s="112">
        <v>678.82604020000008</v>
      </c>
      <c r="AY57" s="112">
        <v>990.8575677</v>
      </c>
      <c r="AZ57" s="112">
        <v>1283.6352370000002</v>
      </c>
      <c r="BB57" s="154" t="s">
        <v>153</v>
      </c>
      <c r="BC57" s="130"/>
      <c r="BD57" s="157">
        <v>643.66493070000001</v>
      </c>
      <c r="BE57" s="150">
        <f>BE19</f>
        <v>535.23827000000006</v>
      </c>
      <c r="BF57" s="157">
        <v>678.82604020000008</v>
      </c>
      <c r="BG57" s="157">
        <v>990.8575677</v>
      </c>
      <c r="BH57" s="157">
        <v>1283.6352370000002</v>
      </c>
      <c r="BI57" s="130"/>
      <c r="BJ57" s="157">
        <f t="shared" ref="BJ57:BN58" si="102">BD57</f>
        <v>643.66493070000001</v>
      </c>
      <c r="BK57" s="158">
        <f>BK19</f>
        <v>575.85001999999997</v>
      </c>
      <c r="BL57" s="157">
        <f t="shared" si="102"/>
        <v>678.82604020000008</v>
      </c>
      <c r="BM57" s="157">
        <f t="shared" si="102"/>
        <v>990.8575677</v>
      </c>
      <c r="BN57" s="157">
        <f t="shared" si="102"/>
        <v>1283.6352370000002</v>
      </c>
      <c r="BO57" s="130">
        <f t="shared" ref="BO57:BO59" si="103">BC57+BI57</f>
        <v>0</v>
      </c>
      <c r="BP57" s="112">
        <v>643.66493000000003</v>
      </c>
      <c r="BQ57" s="112">
        <f>BQ19</f>
        <v>555.62136091166144</v>
      </c>
      <c r="BR57" s="112">
        <v>678.82604020000008</v>
      </c>
      <c r="BS57" s="112">
        <v>990.8575677</v>
      </c>
      <c r="BT57" s="112">
        <v>1283.6352370000002</v>
      </c>
    </row>
    <row r="58" spans="1:73">
      <c r="A58" s="154" t="s">
        <v>154</v>
      </c>
      <c r="B58" s="130"/>
      <c r="C58" s="157">
        <v>82.091470000000001</v>
      </c>
      <c r="D58" s="158">
        <f>D20</f>
        <v>66.114999999999995</v>
      </c>
      <c r="E58" s="157">
        <v>90.296230000000008</v>
      </c>
      <c r="F58" s="157">
        <v>94.369720000000001</v>
      </c>
      <c r="G58" s="157">
        <v>95.256750000000011</v>
      </c>
      <c r="H58" s="130"/>
      <c r="I58" s="157">
        <f t="shared" si="98"/>
        <v>82.091470000000001</v>
      </c>
      <c r="J58" s="158">
        <f t="shared" si="98"/>
        <v>66.114999999999995</v>
      </c>
      <c r="K58" s="157">
        <f t="shared" si="98"/>
        <v>90.296230000000008</v>
      </c>
      <c r="L58" s="157">
        <f t="shared" si="98"/>
        <v>94.369720000000001</v>
      </c>
      <c r="M58" s="157">
        <f t="shared" si="98"/>
        <v>95.256750000000011</v>
      </c>
      <c r="N58" s="130">
        <f t="shared" si="99"/>
        <v>0</v>
      </c>
      <c r="O58" s="112">
        <v>82.090999999999994</v>
      </c>
      <c r="P58" s="112">
        <f>P20</f>
        <v>6.6114828000000001</v>
      </c>
      <c r="Q58" s="112">
        <v>90.296000000000006</v>
      </c>
      <c r="R58" s="112">
        <v>94.37</v>
      </c>
      <c r="S58" s="112">
        <v>95.257000000000005</v>
      </c>
      <c r="U58" s="147">
        <f t="shared" si="75"/>
        <v>0</v>
      </c>
      <c r="AH58" s="154" t="s">
        <v>154</v>
      </c>
      <c r="AI58" s="130"/>
      <c r="AJ58" s="157">
        <v>82.091470000000001</v>
      </c>
      <c r="AK58" s="158">
        <f>AK20</f>
        <v>0</v>
      </c>
      <c r="AL58" s="157">
        <v>90.296230000000008</v>
      </c>
      <c r="AM58" s="157">
        <v>94.369720000000001</v>
      </c>
      <c r="AN58" s="157">
        <v>95.256750000000011</v>
      </c>
      <c r="AO58" s="130"/>
      <c r="AP58" s="157">
        <f t="shared" si="100"/>
        <v>82.091470000000001</v>
      </c>
      <c r="AQ58" s="158">
        <f t="shared" si="100"/>
        <v>0</v>
      </c>
      <c r="AR58" s="157">
        <f t="shared" si="100"/>
        <v>90.296230000000008</v>
      </c>
      <c r="AS58" s="157">
        <f t="shared" si="100"/>
        <v>94.369720000000001</v>
      </c>
      <c r="AT58" s="157">
        <f t="shared" si="100"/>
        <v>95.256750000000011</v>
      </c>
      <c r="AU58" s="130">
        <f t="shared" si="101"/>
        <v>0</v>
      </c>
      <c r="AV58" s="112">
        <v>82.090999999999994</v>
      </c>
      <c r="AW58" s="112">
        <v>6.0104303999999997</v>
      </c>
      <c r="AX58" s="112">
        <v>90.296000000000006</v>
      </c>
      <c r="AY58" s="112">
        <v>94.37</v>
      </c>
      <c r="AZ58" s="112">
        <v>95.257000000000005</v>
      </c>
      <c r="BB58" s="154" t="s">
        <v>154</v>
      </c>
      <c r="BC58" s="130"/>
      <c r="BD58" s="157">
        <v>82.091470000000001</v>
      </c>
      <c r="BE58" s="158">
        <f>BE20</f>
        <v>66.114999999999995</v>
      </c>
      <c r="BF58" s="157">
        <v>90.296230000000008</v>
      </c>
      <c r="BG58" s="157">
        <v>94.369720000000001</v>
      </c>
      <c r="BH58" s="157">
        <v>95.256750000000011</v>
      </c>
      <c r="BI58" s="130"/>
      <c r="BJ58" s="157">
        <f t="shared" si="102"/>
        <v>82.091470000000001</v>
      </c>
      <c r="BK58" s="158">
        <f>BK20</f>
        <v>66.114999999999995</v>
      </c>
      <c r="BL58" s="157">
        <f t="shared" si="102"/>
        <v>90.296230000000008</v>
      </c>
      <c r="BM58" s="157">
        <f t="shared" si="102"/>
        <v>94.369720000000001</v>
      </c>
      <c r="BN58" s="157">
        <f t="shared" si="102"/>
        <v>95.256750000000011</v>
      </c>
      <c r="BO58" s="130">
        <f t="shared" si="103"/>
        <v>0</v>
      </c>
      <c r="BP58" s="112">
        <v>82.090999999999994</v>
      </c>
      <c r="BQ58" s="112">
        <f>BQ20</f>
        <v>6.6114828000000001</v>
      </c>
      <c r="BR58" s="112">
        <v>90.296000000000006</v>
      </c>
      <c r="BS58" s="112">
        <v>94.37</v>
      </c>
      <c r="BT58" s="112">
        <v>95.257000000000005</v>
      </c>
    </row>
    <row r="59" spans="1:73">
      <c r="A59" s="118" t="s">
        <v>136</v>
      </c>
      <c r="B59" s="130"/>
      <c r="C59" s="133">
        <f>C21</f>
        <v>205.79599999999999</v>
      </c>
      <c r="D59" s="133">
        <f t="shared" ref="D59:G59" si="104">D21</f>
        <v>205.79599999999999</v>
      </c>
      <c r="E59" s="133">
        <f t="shared" si="104"/>
        <v>205.79599999999999</v>
      </c>
      <c r="F59" s="133">
        <f t="shared" si="104"/>
        <v>205.79599999999999</v>
      </c>
      <c r="G59" s="133">
        <f t="shared" si="104"/>
        <v>205.79599999999999</v>
      </c>
      <c r="H59" s="130"/>
      <c r="I59" s="133">
        <f>I21</f>
        <v>206.34199999999998</v>
      </c>
      <c r="J59" s="133">
        <f t="shared" ref="J59:M59" si="105">J21</f>
        <v>206.34199999999998</v>
      </c>
      <c r="K59" s="133">
        <f t="shared" si="105"/>
        <v>206.34199999999998</v>
      </c>
      <c r="L59" s="133">
        <f t="shared" si="105"/>
        <v>206.34199999999998</v>
      </c>
      <c r="M59" s="133">
        <f t="shared" si="105"/>
        <v>206.34199999999998</v>
      </c>
      <c r="N59" s="130">
        <f t="shared" si="99"/>
        <v>0</v>
      </c>
      <c r="O59" s="133">
        <f t="shared" ref="O59:S62" si="106">I59</f>
        <v>206.34199999999998</v>
      </c>
      <c r="P59" s="133">
        <f t="shared" si="106"/>
        <v>206.34199999999998</v>
      </c>
      <c r="Q59" s="133">
        <f t="shared" si="106"/>
        <v>206.34199999999998</v>
      </c>
      <c r="R59" s="133">
        <f t="shared" si="106"/>
        <v>206.34199999999998</v>
      </c>
      <c r="S59" s="133">
        <f t="shared" si="106"/>
        <v>206.34199999999998</v>
      </c>
      <c r="U59" s="147">
        <f t="shared" si="75"/>
        <v>0</v>
      </c>
      <c r="AH59" s="118" t="s">
        <v>136</v>
      </c>
      <c r="AI59" s="130"/>
      <c r="AJ59" s="133">
        <f>AJ21</f>
        <v>205.79599999999999</v>
      </c>
      <c r="AK59" s="133">
        <f t="shared" ref="AK59:AN59" si="107">AK21</f>
        <v>205.79599999999999</v>
      </c>
      <c r="AL59" s="133">
        <f t="shared" si="107"/>
        <v>205.79599999999999</v>
      </c>
      <c r="AM59" s="133">
        <f t="shared" si="107"/>
        <v>205.79599999999999</v>
      </c>
      <c r="AN59" s="133">
        <f t="shared" si="107"/>
        <v>205.79599999999999</v>
      </c>
      <c r="AO59" s="130"/>
      <c r="AP59" s="133">
        <f>AP21</f>
        <v>206.34199999999998</v>
      </c>
      <c r="AQ59" s="133">
        <f t="shared" ref="AQ59:AT59" si="108">AQ21</f>
        <v>206.34199999999998</v>
      </c>
      <c r="AR59" s="133">
        <f t="shared" si="108"/>
        <v>206.34199999999998</v>
      </c>
      <c r="AS59" s="133">
        <f t="shared" si="108"/>
        <v>206.34199999999998</v>
      </c>
      <c r="AT59" s="133">
        <f t="shared" si="108"/>
        <v>206.34199999999998</v>
      </c>
      <c r="AU59" s="130">
        <f t="shared" si="101"/>
        <v>0</v>
      </c>
      <c r="AV59" s="133">
        <f t="shared" ref="AV59:AZ62" si="109">AP59</f>
        <v>206.34199999999998</v>
      </c>
      <c r="AW59" s="133">
        <f t="shared" si="109"/>
        <v>206.34199999999998</v>
      </c>
      <c r="AX59" s="133">
        <f t="shared" si="109"/>
        <v>206.34199999999998</v>
      </c>
      <c r="AY59" s="133">
        <f t="shared" si="109"/>
        <v>206.34199999999998</v>
      </c>
      <c r="AZ59" s="133">
        <f t="shared" si="109"/>
        <v>206.34199999999998</v>
      </c>
      <c r="BB59" s="118" t="s">
        <v>136</v>
      </c>
      <c r="BC59" s="130"/>
      <c r="BD59" s="133">
        <f>BD21</f>
        <v>205.79599999999999</v>
      </c>
      <c r="BE59" s="133">
        <f t="shared" ref="BE59:BH59" si="110">BE21</f>
        <v>205.79599999999999</v>
      </c>
      <c r="BF59" s="133">
        <f t="shared" si="110"/>
        <v>205.79599999999999</v>
      </c>
      <c r="BG59" s="133">
        <f t="shared" si="110"/>
        <v>205.79599999999999</v>
      </c>
      <c r="BH59" s="133">
        <f t="shared" si="110"/>
        <v>205.79599999999999</v>
      </c>
      <c r="BI59" s="130"/>
      <c r="BJ59" s="133">
        <f>BJ21</f>
        <v>206.34199999999998</v>
      </c>
      <c r="BK59" s="133">
        <f t="shared" ref="BK59:BN59" si="111">BK21</f>
        <v>206.34199999999998</v>
      </c>
      <c r="BL59" s="133">
        <f t="shared" si="111"/>
        <v>206.34199999999998</v>
      </c>
      <c r="BM59" s="133">
        <f t="shared" si="111"/>
        <v>206.34199999999998</v>
      </c>
      <c r="BN59" s="133">
        <f t="shared" si="111"/>
        <v>206.34199999999998</v>
      </c>
      <c r="BO59" s="130">
        <f t="shared" si="103"/>
        <v>0</v>
      </c>
      <c r="BP59" s="133">
        <f t="shared" ref="BP59:BT62" si="112">BJ59</f>
        <v>206.34199999999998</v>
      </c>
      <c r="BQ59" s="133">
        <f t="shared" si="112"/>
        <v>206.34199999999998</v>
      </c>
      <c r="BR59" s="133">
        <f t="shared" si="112"/>
        <v>206.34199999999998</v>
      </c>
      <c r="BS59" s="133">
        <f t="shared" si="112"/>
        <v>206.34199999999998</v>
      </c>
      <c r="BT59" s="133">
        <f t="shared" si="112"/>
        <v>206.34199999999998</v>
      </c>
    </row>
    <row r="60" spans="1:73">
      <c r="A60" s="118" t="s">
        <v>137</v>
      </c>
      <c r="B60" s="130"/>
      <c r="C60" s="133">
        <f>C22</f>
        <v>100.79599999999999</v>
      </c>
      <c r="D60" s="133">
        <f t="shared" ref="C60:G62" si="113">D22</f>
        <v>100.79599999999999</v>
      </c>
      <c r="E60" s="133">
        <f t="shared" si="113"/>
        <v>100.79599999999999</v>
      </c>
      <c r="F60" s="133">
        <f t="shared" si="113"/>
        <v>100.79599999999999</v>
      </c>
      <c r="G60" s="133">
        <f t="shared" si="113"/>
        <v>100.79599999999999</v>
      </c>
      <c r="H60" s="130"/>
      <c r="I60" s="133">
        <f t="shared" ref="I60:M62" si="114">I22</f>
        <v>101.342</v>
      </c>
      <c r="J60" s="133">
        <f t="shared" si="114"/>
        <v>101.342</v>
      </c>
      <c r="K60" s="133">
        <f t="shared" si="114"/>
        <v>101.342</v>
      </c>
      <c r="L60" s="133">
        <f t="shared" si="114"/>
        <v>101.342</v>
      </c>
      <c r="M60" s="133">
        <f t="shared" si="114"/>
        <v>101.342</v>
      </c>
      <c r="N60" s="130"/>
      <c r="O60" s="133">
        <f t="shared" si="106"/>
        <v>101.342</v>
      </c>
      <c r="P60" s="133">
        <f t="shared" si="106"/>
        <v>101.342</v>
      </c>
      <c r="Q60" s="133">
        <f t="shared" si="106"/>
        <v>101.342</v>
      </c>
      <c r="R60" s="133">
        <f t="shared" si="106"/>
        <v>101.342</v>
      </c>
      <c r="S60" s="133">
        <f t="shared" si="106"/>
        <v>101.342</v>
      </c>
      <c r="U60" s="147"/>
      <c r="AH60" s="118" t="s">
        <v>137</v>
      </c>
      <c r="AI60" s="130"/>
      <c r="AJ60" s="133">
        <f t="shared" ref="AJ60:AN62" si="115">AJ22</f>
        <v>100.79599999999999</v>
      </c>
      <c r="AK60" s="133">
        <f t="shared" si="115"/>
        <v>100.79599999999999</v>
      </c>
      <c r="AL60" s="133">
        <f t="shared" si="115"/>
        <v>100.79599999999999</v>
      </c>
      <c r="AM60" s="133">
        <f t="shared" si="115"/>
        <v>100.79599999999999</v>
      </c>
      <c r="AN60" s="133">
        <f t="shared" si="115"/>
        <v>100.79599999999999</v>
      </c>
      <c r="AO60" s="130"/>
      <c r="AP60" s="133">
        <f t="shared" ref="AP60:AT62" si="116">AP22</f>
        <v>101.342</v>
      </c>
      <c r="AQ60" s="133">
        <f t="shared" si="116"/>
        <v>101.342</v>
      </c>
      <c r="AR60" s="133">
        <f t="shared" si="116"/>
        <v>101.342</v>
      </c>
      <c r="AS60" s="133">
        <f t="shared" si="116"/>
        <v>101.342</v>
      </c>
      <c r="AT60" s="133">
        <f t="shared" si="116"/>
        <v>101.342</v>
      </c>
      <c r="AU60" s="130"/>
      <c r="AV60" s="133">
        <f t="shared" si="109"/>
        <v>101.342</v>
      </c>
      <c r="AW60" s="133">
        <f t="shared" si="109"/>
        <v>101.342</v>
      </c>
      <c r="AX60" s="133">
        <f t="shared" si="109"/>
        <v>101.342</v>
      </c>
      <c r="AY60" s="133">
        <f t="shared" si="109"/>
        <v>101.342</v>
      </c>
      <c r="AZ60" s="133">
        <f t="shared" si="109"/>
        <v>101.342</v>
      </c>
      <c r="BB60" s="118" t="s">
        <v>137</v>
      </c>
      <c r="BC60" s="130"/>
      <c r="BD60" s="133">
        <f t="shared" ref="BD60:BH62" si="117">BD22</f>
        <v>100.79599999999999</v>
      </c>
      <c r="BE60" s="133">
        <f t="shared" si="117"/>
        <v>100.79599999999999</v>
      </c>
      <c r="BF60" s="133">
        <f t="shared" si="117"/>
        <v>100.79599999999999</v>
      </c>
      <c r="BG60" s="133">
        <f t="shared" si="117"/>
        <v>100.79599999999999</v>
      </c>
      <c r="BH60" s="133">
        <f t="shared" si="117"/>
        <v>100.79599999999999</v>
      </c>
      <c r="BI60" s="130"/>
      <c r="BJ60" s="133">
        <f t="shared" ref="BJ60:BN62" si="118">BJ22</f>
        <v>101.342</v>
      </c>
      <c r="BK60" s="133">
        <f t="shared" si="118"/>
        <v>101.342</v>
      </c>
      <c r="BL60" s="133">
        <f t="shared" si="118"/>
        <v>101.342</v>
      </c>
      <c r="BM60" s="133">
        <f t="shared" si="118"/>
        <v>101.342</v>
      </c>
      <c r="BN60" s="133">
        <f t="shared" si="118"/>
        <v>101.342</v>
      </c>
      <c r="BO60" s="130"/>
      <c r="BP60" s="133">
        <f t="shared" si="112"/>
        <v>101.342</v>
      </c>
      <c r="BQ60" s="133">
        <f t="shared" si="112"/>
        <v>101.342</v>
      </c>
      <c r="BR60" s="133">
        <f t="shared" si="112"/>
        <v>101.342</v>
      </c>
      <c r="BS60" s="133">
        <f t="shared" si="112"/>
        <v>101.342</v>
      </c>
      <c r="BT60" s="133">
        <f t="shared" si="112"/>
        <v>101.342</v>
      </c>
    </row>
    <row r="61" spans="1:73">
      <c r="A61" s="118" t="s">
        <v>139</v>
      </c>
      <c r="B61" s="130"/>
      <c r="C61" s="133">
        <f t="shared" si="113"/>
        <v>244.79600000000002</v>
      </c>
      <c r="D61" s="133">
        <f t="shared" si="113"/>
        <v>244.79600000000002</v>
      </c>
      <c r="E61" s="133">
        <f t="shared" si="113"/>
        <v>244.79600000000002</v>
      </c>
      <c r="F61" s="133">
        <f t="shared" si="113"/>
        <v>244.79600000000002</v>
      </c>
      <c r="G61" s="133">
        <f t="shared" si="113"/>
        <v>244.79600000000002</v>
      </c>
      <c r="H61" s="130"/>
      <c r="I61" s="133">
        <f t="shared" si="114"/>
        <v>299.34199999999998</v>
      </c>
      <c r="J61" s="133">
        <f t="shared" si="114"/>
        <v>299.34199999999998</v>
      </c>
      <c r="K61" s="133">
        <f t="shared" si="114"/>
        <v>299.34199999999998</v>
      </c>
      <c r="L61" s="133">
        <f t="shared" si="114"/>
        <v>299.34199999999998</v>
      </c>
      <c r="M61" s="133">
        <f t="shared" si="114"/>
        <v>299.34199999999998</v>
      </c>
      <c r="N61" s="130"/>
      <c r="O61" s="133">
        <f t="shared" si="106"/>
        <v>299.34199999999998</v>
      </c>
      <c r="P61" s="133">
        <f t="shared" si="106"/>
        <v>299.34199999999998</v>
      </c>
      <c r="Q61" s="133">
        <f t="shared" si="106"/>
        <v>299.34199999999998</v>
      </c>
      <c r="R61" s="133">
        <f t="shared" si="106"/>
        <v>299.34199999999998</v>
      </c>
      <c r="S61" s="133">
        <f t="shared" si="106"/>
        <v>299.34199999999998</v>
      </c>
      <c r="U61" s="147"/>
      <c r="AH61" s="118" t="s">
        <v>139</v>
      </c>
      <c r="AI61" s="130"/>
      <c r="AJ61" s="133">
        <f t="shared" si="115"/>
        <v>244.79600000000002</v>
      </c>
      <c r="AK61" s="133">
        <f t="shared" si="115"/>
        <v>244.79600000000002</v>
      </c>
      <c r="AL61" s="133">
        <f t="shared" si="115"/>
        <v>244.79600000000002</v>
      </c>
      <c r="AM61" s="133">
        <f t="shared" si="115"/>
        <v>244.79600000000002</v>
      </c>
      <c r="AN61" s="133">
        <f t="shared" si="115"/>
        <v>244.79600000000002</v>
      </c>
      <c r="AO61" s="130"/>
      <c r="AP61" s="133">
        <f t="shared" si="116"/>
        <v>299.34199999999998</v>
      </c>
      <c r="AQ61" s="133">
        <f t="shared" si="116"/>
        <v>299.34199999999998</v>
      </c>
      <c r="AR61" s="133">
        <f t="shared" si="116"/>
        <v>299.34199999999998</v>
      </c>
      <c r="AS61" s="133">
        <f t="shared" si="116"/>
        <v>299.34199999999998</v>
      </c>
      <c r="AT61" s="133">
        <f t="shared" si="116"/>
        <v>299.34199999999998</v>
      </c>
      <c r="AU61" s="130"/>
      <c r="AV61" s="133">
        <f t="shared" si="109"/>
        <v>299.34199999999998</v>
      </c>
      <c r="AW61" s="133">
        <f t="shared" si="109"/>
        <v>299.34199999999998</v>
      </c>
      <c r="AX61" s="133">
        <f t="shared" si="109"/>
        <v>299.34199999999998</v>
      </c>
      <c r="AY61" s="133">
        <f t="shared" si="109"/>
        <v>299.34199999999998</v>
      </c>
      <c r="AZ61" s="133">
        <f t="shared" si="109"/>
        <v>299.34199999999998</v>
      </c>
      <c r="BB61" s="118" t="s">
        <v>139</v>
      </c>
      <c r="BC61" s="130"/>
      <c r="BD61" s="133">
        <f t="shared" si="117"/>
        <v>244.79600000000002</v>
      </c>
      <c r="BE61" s="133">
        <f t="shared" si="117"/>
        <v>244.79600000000002</v>
      </c>
      <c r="BF61" s="133">
        <f t="shared" si="117"/>
        <v>244.79600000000002</v>
      </c>
      <c r="BG61" s="133">
        <f t="shared" si="117"/>
        <v>244.79600000000002</v>
      </c>
      <c r="BH61" s="133">
        <f t="shared" si="117"/>
        <v>244.79600000000002</v>
      </c>
      <c r="BI61" s="130"/>
      <c r="BJ61" s="133">
        <f t="shared" si="118"/>
        <v>299.34199999999998</v>
      </c>
      <c r="BK61" s="133">
        <f t="shared" si="118"/>
        <v>299.34199999999998</v>
      </c>
      <c r="BL61" s="133">
        <f t="shared" si="118"/>
        <v>299.34199999999998</v>
      </c>
      <c r="BM61" s="133">
        <f t="shared" si="118"/>
        <v>299.34199999999998</v>
      </c>
      <c r="BN61" s="133">
        <f t="shared" si="118"/>
        <v>299.34199999999998</v>
      </c>
      <c r="BO61" s="130"/>
      <c r="BP61" s="133">
        <f t="shared" si="112"/>
        <v>299.34199999999998</v>
      </c>
      <c r="BQ61" s="133">
        <f t="shared" si="112"/>
        <v>299.34199999999998</v>
      </c>
      <c r="BR61" s="133">
        <f t="shared" si="112"/>
        <v>299.34199999999998</v>
      </c>
      <c r="BS61" s="133">
        <f t="shared" si="112"/>
        <v>299.34199999999998</v>
      </c>
      <c r="BT61" s="133">
        <f t="shared" si="112"/>
        <v>299.34199999999998</v>
      </c>
    </row>
    <row r="62" spans="1:73">
      <c r="A62" s="118" t="s">
        <v>140</v>
      </c>
      <c r="B62" s="130"/>
      <c r="C62" s="133">
        <f t="shared" si="113"/>
        <v>127.79599999999999</v>
      </c>
      <c r="D62" s="133">
        <f t="shared" si="113"/>
        <v>127.79599999999999</v>
      </c>
      <c r="E62" s="133">
        <f t="shared" si="113"/>
        <v>127.79599999999999</v>
      </c>
      <c r="F62" s="133">
        <f t="shared" si="113"/>
        <v>127.79599999999999</v>
      </c>
      <c r="G62" s="133">
        <f t="shared" si="113"/>
        <v>127.79599999999999</v>
      </c>
      <c r="H62" s="130"/>
      <c r="I62" s="133">
        <f t="shared" si="114"/>
        <v>166.42999999999998</v>
      </c>
      <c r="J62" s="133">
        <f t="shared" si="114"/>
        <v>166.42999999999998</v>
      </c>
      <c r="K62" s="133">
        <f t="shared" si="114"/>
        <v>166.42999999999998</v>
      </c>
      <c r="L62" s="133">
        <f t="shared" si="114"/>
        <v>166.42999999999998</v>
      </c>
      <c r="M62" s="133">
        <f t="shared" si="114"/>
        <v>166.42999999999998</v>
      </c>
      <c r="N62" s="130">
        <f t="shared" si="99"/>
        <v>0</v>
      </c>
      <c r="O62" s="133">
        <f t="shared" si="106"/>
        <v>166.42999999999998</v>
      </c>
      <c r="P62" s="133">
        <f t="shared" si="106"/>
        <v>166.42999999999998</v>
      </c>
      <c r="Q62" s="133">
        <f t="shared" si="106"/>
        <v>166.42999999999998</v>
      </c>
      <c r="R62" s="133">
        <f t="shared" si="106"/>
        <v>166.42999999999998</v>
      </c>
      <c r="S62" s="133">
        <f t="shared" si="106"/>
        <v>166.42999999999998</v>
      </c>
      <c r="U62" s="147">
        <f t="shared" si="75"/>
        <v>0</v>
      </c>
      <c r="AH62" s="118" t="s">
        <v>140</v>
      </c>
      <c r="AI62" s="130"/>
      <c r="AJ62" s="133">
        <f t="shared" si="115"/>
        <v>127.79599999999999</v>
      </c>
      <c r="AK62" s="133">
        <f t="shared" si="115"/>
        <v>127.79599999999999</v>
      </c>
      <c r="AL62" s="133">
        <f t="shared" si="115"/>
        <v>127.79599999999999</v>
      </c>
      <c r="AM62" s="133">
        <f t="shared" si="115"/>
        <v>127.79599999999999</v>
      </c>
      <c r="AN62" s="133">
        <f t="shared" si="115"/>
        <v>127.79599999999999</v>
      </c>
      <c r="AO62" s="130"/>
      <c r="AP62" s="133">
        <f t="shared" si="116"/>
        <v>166.42999999999998</v>
      </c>
      <c r="AQ62" s="133">
        <f t="shared" si="116"/>
        <v>166.42999999999998</v>
      </c>
      <c r="AR62" s="133">
        <f t="shared" si="116"/>
        <v>166.42999999999998</v>
      </c>
      <c r="AS62" s="133">
        <f t="shared" si="116"/>
        <v>166.42999999999998</v>
      </c>
      <c r="AT62" s="133">
        <f t="shared" si="116"/>
        <v>166.42999999999998</v>
      </c>
      <c r="AU62" s="130">
        <f t="shared" ref="AU62" si="119">AI62+AO62</f>
        <v>0</v>
      </c>
      <c r="AV62" s="133">
        <f t="shared" si="109"/>
        <v>166.42999999999998</v>
      </c>
      <c r="AW62" s="133">
        <f t="shared" si="109"/>
        <v>166.42999999999998</v>
      </c>
      <c r="AX62" s="133">
        <f t="shared" si="109"/>
        <v>166.42999999999998</v>
      </c>
      <c r="AY62" s="133">
        <f t="shared" si="109"/>
        <v>166.42999999999998</v>
      </c>
      <c r="AZ62" s="133">
        <f t="shared" si="109"/>
        <v>166.42999999999998</v>
      </c>
      <c r="BB62" s="118" t="s">
        <v>140</v>
      </c>
      <c r="BC62" s="130"/>
      <c r="BD62" s="133">
        <f t="shared" si="117"/>
        <v>127.79599999999999</v>
      </c>
      <c r="BE62" s="133">
        <f t="shared" si="117"/>
        <v>127.79599999999999</v>
      </c>
      <c r="BF62" s="133">
        <f t="shared" si="117"/>
        <v>127.79599999999999</v>
      </c>
      <c r="BG62" s="133">
        <f t="shared" si="117"/>
        <v>127.79599999999999</v>
      </c>
      <c r="BH62" s="133">
        <f t="shared" si="117"/>
        <v>127.79599999999999</v>
      </c>
      <c r="BI62" s="130"/>
      <c r="BJ62" s="133">
        <f t="shared" si="118"/>
        <v>166.42999999999998</v>
      </c>
      <c r="BK62" s="133">
        <f t="shared" si="118"/>
        <v>166.42999999999998</v>
      </c>
      <c r="BL62" s="133">
        <f t="shared" si="118"/>
        <v>166.42999999999998</v>
      </c>
      <c r="BM62" s="133">
        <f t="shared" si="118"/>
        <v>166.42999999999998</v>
      </c>
      <c r="BN62" s="133">
        <f t="shared" si="118"/>
        <v>166.42999999999998</v>
      </c>
      <c r="BO62" s="130">
        <f t="shared" ref="BO62" si="120">BC62+BI62</f>
        <v>0</v>
      </c>
      <c r="BP62" s="133">
        <f t="shared" si="112"/>
        <v>166.42999999999998</v>
      </c>
      <c r="BQ62" s="133">
        <f t="shared" si="112"/>
        <v>166.42999999999998</v>
      </c>
      <c r="BR62" s="133">
        <f t="shared" si="112"/>
        <v>166.42999999999998</v>
      </c>
      <c r="BS62" s="133">
        <f t="shared" si="112"/>
        <v>166.42999999999998</v>
      </c>
      <c r="BT62" s="133">
        <f t="shared" si="112"/>
        <v>166.42999999999998</v>
      </c>
    </row>
    <row r="63" spans="1:73" ht="15.75">
      <c r="A63" s="156" t="s">
        <v>147</v>
      </c>
      <c r="B63" s="134">
        <f t="shared" ref="B63:M63" si="121">B64+B65</f>
        <v>11680093.891195975</v>
      </c>
      <c r="C63" s="134">
        <f t="shared" si="121"/>
        <v>2410430.4805819439</v>
      </c>
      <c r="D63" s="134">
        <f t="shared" si="121"/>
        <v>596118.4302689</v>
      </c>
      <c r="E63" s="134">
        <f t="shared" si="121"/>
        <v>663599.78254696168</v>
      </c>
      <c r="F63" s="134">
        <f t="shared" si="121"/>
        <v>2594305.9908531974</v>
      </c>
      <c r="G63" s="134">
        <f t="shared" si="121"/>
        <v>5415639.2069449704</v>
      </c>
      <c r="H63" s="134">
        <f t="shared" si="121"/>
        <v>12141020.176123988</v>
      </c>
      <c r="I63" s="134">
        <f t="shared" si="121"/>
        <v>2317717.9934442365</v>
      </c>
      <c r="J63" s="134">
        <f t="shared" si="121"/>
        <v>596118.4302689</v>
      </c>
      <c r="K63" s="134">
        <f t="shared" si="121"/>
        <v>532415.75607242377</v>
      </c>
      <c r="L63" s="134">
        <f t="shared" si="121"/>
        <v>2468479.663751659</v>
      </c>
      <c r="M63" s="134">
        <f t="shared" si="121"/>
        <v>6226288.3325867681</v>
      </c>
      <c r="N63" s="135">
        <f>SUM(O63:S63)</f>
        <v>13097089.069389079</v>
      </c>
      <c r="O63" s="134">
        <f>O64+O65</f>
        <v>5264298.6680870103</v>
      </c>
      <c r="P63" s="134">
        <f>P64+P65</f>
        <v>731006.61853255308</v>
      </c>
      <c r="Q63" s="134">
        <f>Q64+Q65</f>
        <v>796330.45371466887</v>
      </c>
      <c r="R63" s="134">
        <f>R64+R65</f>
        <v>2875600.0252021682</v>
      </c>
      <c r="S63" s="134">
        <f>S64+S65</f>
        <v>3429853.3038526773</v>
      </c>
      <c r="U63" s="147">
        <f t="shared" si="75"/>
        <v>23821114.067319963</v>
      </c>
      <c r="AH63" s="156" t="s">
        <v>147</v>
      </c>
      <c r="AI63" s="134">
        <f>AI64+AI65</f>
        <v>8484392.841114603</v>
      </c>
      <c r="AJ63" s="134">
        <f t="shared" ref="AJ63:AT63" si="122">AJ64+AJ65</f>
        <v>3136894.9695694731</v>
      </c>
      <c r="AK63" s="134">
        <f t="shared" si="122"/>
        <v>0</v>
      </c>
      <c r="AL63" s="134">
        <f t="shared" si="122"/>
        <v>663599.78254696168</v>
      </c>
      <c r="AM63" s="134">
        <f t="shared" si="122"/>
        <v>2594305.9908531974</v>
      </c>
      <c r="AN63" s="134">
        <f t="shared" si="122"/>
        <v>2089592.0981449699</v>
      </c>
      <c r="AO63" s="134">
        <f t="shared" si="122"/>
        <v>8564861.3976386171</v>
      </c>
      <c r="AP63" s="134">
        <f t="shared" si="122"/>
        <v>3044182.4824317656</v>
      </c>
      <c r="AQ63" s="134">
        <f t="shared" si="122"/>
        <v>0</v>
      </c>
      <c r="AR63" s="134">
        <f t="shared" si="122"/>
        <v>532415.75607242377</v>
      </c>
      <c r="AS63" s="134">
        <f t="shared" si="122"/>
        <v>2468479.663751659</v>
      </c>
      <c r="AT63" s="134">
        <f t="shared" si="122"/>
        <v>2519783.4953827686</v>
      </c>
      <c r="AU63" s="135">
        <f>SUM(AV63:AZ63)</f>
        <v>9584901.3926467206</v>
      </c>
      <c r="AV63" s="134">
        <f>AV64+AV65</f>
        <v>412929.53630884003</v>
      </c>
      <c r="AW63" s="134">
        <f>AW64+AW65</f>
        <v>0</v>
      </c>
      <c r="AX63" s="134">
        <f>AX64+AX65</f>
        <v>17428.9180217752</v>
      </c>
      <c r="AY63" s="134">
        <f>AY64+AY65</f>
        <v>3578444.2322158888</v>
      </c>
      <c r="AZ63" s="134">
        <f>AZ64+AZ65</f>
        <v>5576098.7061002171</v>
      </c>
      <c r="BB63" s="156" t="s">
        <v>147</v>
      </c>
      <c r="BC63" s="134">
        <f t="shared" ref="BC63:BN63" si="123">BC64+BC65</f>
        <v>20164486.732310575</v>
      </c>
      <c r="BD63" s="134">
        <f t="shared" si="123"/>
        <v>5547325.4501514174</v>
      </c>
      <c r="BE63" s="134">
        <f t="shared" si="123"/>
        <v>596118.4302689</v>
      </c>
      <c r="BF63" s="134">
        <f t="shared" si="123"/>
        <v>1327199.5650939234</v>
      </c>
      <c r="BG63" s="134">
        <f t="shared" si="123"/>
        <v>5188611.9817063948</v>
      </c>
      <c r="BH63" s="134">
        <f t="shared" si="123"/>
        <v>7505231.3050899394</v>
      </c>
      <c r="BI63" s="134">
        <f t="shared" si="123"/>
        <v>14630678.030083682</v>
      </c>
      <c r="BJ63" s="134">
        <f t="shared" si="123"/>
        <v>5361900.4758760016</v>
      </c>
      <c r="BK63" s="134">
        <f t="shared" si="123"/>
        <v>245366.0871725</v>
      </c>
      <c r="BL63" s="134">
        <f t="shared" si="123"/>
        <v>499130.00039234379</v>
      </c>
      <c r="BM63" s="134">
        <f t="shared" si="123"/>
        <v>2495937.8242309396</v>
      </c>
      <c r="BN63" s="134">
        <f t="shared" si="123"/>
        <v>6028343.642411897</v>
      </c>
      <c r="BO63" s="135">
        <f>SUM(BP63:BT63)</f>
        <v>22681990.462035798</v>
      </c>
      <c r="BP63" s="134">
        <f>BP64+BP65</f>
        <v>5677228.2043958502</v>
      </c>
      <c r="BQ63" s="134">
        <f>BQ64+BQ65</f>
        <v>731006.61853255308</v>
      </c>
      <c r="BR63" s="134">
        <f>BR64+BR65</f>
        <v>813759.37173644407</v>
      </c>
      <c r="BS63" s="134">
        <f>BS64+BS65</f>
        <v>6454044.2574180569</v>
      </c>
      <c r="BT63" s="134">
        <f>BT64+BT65</f>
        <v>9005952.0099528935</v>
      </c>
      <c r="BU63" s="142">
        <f>AU63+N63</f>
        <v>22681990.462035798</v>
      </c>
    </row>
    <row r="64" spans="1:73">
      <c r="A64" s="160" t="s">
        <v>155</v>
      </c>
      <c r="B64" s="139">
        <f>SUM(C64:G64)</f>
        <v>4949566.8771132492</v>
      </c>
      <c r="C64" s="140">
        <f>C54*C57*6</f>
        <v>1384649.0043337797</v>
      </c>
      <c r="D64" s="140">
        <f>D54*D57*6</f>
        <v>350752.34309640003</v>
      </c>
      <c r="E64" s="140">
        <f>E54*E57*6</f>
        <v>385251.70306345291</v>
      </c>
      <c r="F64" s="140">
        <f>F54*F57*6</f>
        <v>1465112.1783212482</v>
      </c>
      <c r="G64" s="140">
        <f>G54*G57*6</f>
        <v>1363801.6482983676</v>
      </c>
      <c r="H64" s="139">
        <f>SUM(I64:M64)</f>
        <v>5029262.8421947723</v>
      </c>
      <c r="I64" s="140">
        <f>I54*I57*6</f>
        <v>1330792.3386709415</v>
      </c>
      <c r="J64" s="140">
        <f>J54*J57*6</f>
        <v>350752.34309640003</v>
      </c>
      <c r="K64" s="140">
        <f>K54*K57*6</f>
        <v>309093.4012756442</v>
      </c>
      <c r="L64" s="140">
        <f>L54*L57*6</f>
        <v>1394052.6735140104</v>
      </c>
      <c r="M64" s="140">
        <f>M54*M57*6</f>
        <v>1644572.0856377762</v>
      </c>
      <c r="N64" s="139">
        <f>SUM(O64:S64)</f>
        <v>6721823.4651967818</v>
      </c>
      <c r="O64" s="140">
        <f>O54*O57*12</f>
        <v>2805809.6318473304</v>
      </c>
      <c r="P64" s="140">
        <f>P54*P57*12</f>
        <v>683795.10192140669</v>
      </c>
      <c r="Q64" s="140">
        <f>Q54*Q57*12</f>
        <v>431831.11251698888</v>
      </c>
      <c r="R64" s="140">
        <f>R54*R57*12</f>
        <v>1762152.6319797682</v>
      </c>
      <c r="S64" s="140">
        <f>S54*S57*12</f>
        <v>1038234.9869312875</v>
      </c>
      <c r="U64" s="147">
        <f t="shared" si="75"/>
        <v>9978829.7193080224</v>
      </c>
      <c r="AH64" s="160" t="s">
        <v>155</v>
      </c>
      <c r="AI64" s="139">
        <f>SUM(AJ64:AN64)</f>
        <v>5020621.0364031726</v>
      </c>
      <c r="AJ64" s="140">
        <f>AJ54*AJ57*6</f>
        <v>1806455.5067201038</v>
      </c>
      <c r="AK64" s="140">
        <f>AK54*AK57*6</f>
        <v>0</v>
      </c>
      <c r="AL64" s="140">
        <f>AL54*AL57*6</f>
        <v>385251.70306345291</v>
      </c>
      <c r="AM64" s="140">
        <f>AM54*AM57*6</f>
        <v>1465112.1783212482</v>
      </c>
      <c r="AN64" s="140">
        <f>AN54*AN57*6</f>
        <v>1363801.6482983676</v>
      </c>
      <c r="AO64" s="139">
        <f>SUM(AP64:AT64)</f>
        <v>5100317.0014846958</v>
      </c>
      <c r="AP64" s="140">
        <f>AP54*AP57*6</f>
        <v>1752598.8410572656</v>
      </c>
      <c r="AQ64" s="140">
        <f>AQ54*AQ57*6</f>
        <v>0</v>
      </c>
      <c r="AR64" s="140">
        <f>AR54*AR57*6</f>
        <v>309093.4012756442</v>
      </c>
      <c r="AS64" s="140">
        <f>AS54*AS57*6</f>
        <v>1394052.6735140104</v>
      </c>
      <c r="AT64" s="140">
        <f>AT54*AT57*6</f>
        <v>1644572.0856377762</v>
      </c>
      <c r="AU64" s="139">
        <f>SUM(AV64:AZ64)</f>
        <v>2582925.3887177799</v>
      </c>
      <c r="AV64" s="140">
        <f>AV54*AV57*12</f>
        <v>211451.65348416002</v>
      </c>
      <c r="AW64" s="140">
        <f>AW54*AW57*12</f>
        <v>0</v>
      </c>
      <c r="AX64" s="140">
        <f>AX54*AX57*12</f>
        <v>7925.9728453752014</v>
      </c>
      <c r="AY64" s="140">
        <f>AY54*AY57*12</f>
        <v>1545630.7929946885</v>
      </c>
      <c r="AZ64" s="140">
        <f>AZ54*AZ57*12</f>
        <v>817916.96939355601</v>
      </c>
      <c r="BB64" s="160" t="s">
        <v>155</v>
      </c>
      <c r="BC64" s="139">
        <f>SUM(BD64:BH64)</f>
        <v>9970187.9135164209</v>
      </c>
      <c r="BD64" s="140">
        <f>BD54*BD57*6</f>
        <v>3191104.5110538835</v>
      </c>
      <c r="BE64" s="140">
        <f>BE54*BE57*6</f>
        <v>350752.34309640003</v>
      </c>
      <c r="BF64" s="140">
        <f>BF54*BF57*6</f>
        <v>770503.40612690581</v>
      </c>
      <c r="BG64" s="140">
        <f>BG54*BG57*6</f>
        <v>2930224.3566424963</v>
      </c>
      <c r="BH64" s="140">
        <f>BH54*BH57*6</f>
        <v>2727603.2965967353</v>
      </c>
      <c r="BI64" s="139">
        <f>SUM(BJ64:BN64)</f>
        <v>4054376.3000005465</v>
      </c>
      <c r="BJ64" s="140">
        <f>BJ54*BJ57*6</f>
        <v>3083391.1797282072</v>
      </c>
      <c r="BK64" s="140">
        <f>BK54*BK57*6</f>
        <v>0</v>
      </c>
      <c r="BL64" s="140">
        <f>BL54*BL57*6</f>
        <v>52485.290798784656</v>
      </c>
      <c r="BM64" s="140">
        <f>BM54*BM57*6</f>
        <v>347083.84375564213</v>
      </c>
      <c r="BN64" s="140">
        <f>BN54*BN57*6</f>
        <v>571415.98571791267</v>
      </c>
      <c r="BO64" s="139">
        <f>SUM(BP64:BT64)</f>
        <v>9304748.8539145608</v>
      </c>
      <c r="BP64" s="140">
        <f>BP54*BP57*12</f>
        <v>3017261.28533149</v>
      </c>
      <c r="BQ64" s="140">
        <f>BQ54*BQ57*12</f>
        <v>683795.10192140669</v>
      </c>
      <c r="BR64" s="140">
        <f>BR54*BR57*12</f>
        <v>439757.08536236401</v>
      </c>
      <c r="BS64" s="140">
        <f>BS54*BS57*12</f>
        <v>3307783.4249744564</v>
      </c>
      <c r="BT64" s="140">
        <f>BT54*BT57*12</f>
        <v>1856151.9563248432</v>
      </c>
    </row>
    <row r="65" spans="1:73">
      <c r="A65" s="160" t="s">
        <v>149</v>
      </c>
      <c r="B65" s="139">
        <f>SUM(C65:G65)</f>
        <v>6730527.0140827252</v>
      </c>
      <c r="C65" s="140">
        <f>C47*C58*10+C49*C59*10+C50*C60*10+C51*C61*10+C52*C62*10</f>
        <v>1025781.4762481642</v>
      </c>
      <c r="D65" s="140">
        <f>D47*D58*10+D49*D59*10+D50*D60*10+D51*D61*10+D52*D62*10</f>
        <v>245366.0871725</v>
      </c>
      <c r="E65" s="140">
        <f>E47*E58*10+E49*E59*10+E50*E60*10+E51*E61*10+E52*E62*10</f>
        <v>278348.07948350877</v>
      </c>
      <c r="F65" s="140">
        <f>F47*F58*10+F49*F59*10+F50*F60*10+F51*F61*10+F52*F62*10</f>
        <v>1129193.8125319493</v>
      </c>
      <c r="G65" s="140">
        <f>G47*G58*10+G49*G59*10+G50*G60*10+G51*G61*10+G52*G62*10</f>
        <v>4051837.5586466026</v>
      </c>
      <c r="H65" s="139">
        <f>SUM(I65:M65)</f>
        <v>7111757.3339292146</v>
      </c>
      <c r="I65" s="140">
        <f>I47*I58*10+I49*I59*10+I50*I60*10+I51*I61*10+I52*I62*10</f>
        <v>986925.65477329481</v>
      </c>
      <c r="J65" s="140">
        <f>J47*J58*10+J49*J59*10+J50*J60*10+J51*J61*10+J52*J62*10</f>
        <v>245366.0871725</v>
      </c>
      <c r="K65" s="140">
        <f>K47*K58*10+K49*K59*10+K50*K60*10+K51*K61*10+K52*K62*10</f>
        <v>223322.35479677957</v>
      </c>
      <c r="L65" s="140">
        <f>L47*L58*10+L49*L59*10+L50*L60*10+L51*L61*10+L52*L62*10</f>
        <v>1074426.9902376488</v>
      </c>
      <c r="M65" s="140">
        <f>M47*M58*10+M49*M59*10+M50*M60*10+M51*M61*10+M52*M62*10</f>
        <v>4581716.2469489919</v>
      </c>
      <c r="N65" s="139">
        <f>SUM(O65:S65)</f>
        <v>6375265.604192296</v>
      </c>
      <c r="O65" s="140">
        <f>O47*O58*10+O49*O59*10+O50*O60*10+O51*O61*10+O52*O62*10</f>
        <v>2458489.0362396799</v>
      </c>
      <c r="P65" s="140">
        <f>P47*P58*10+P49*P59*10+P50*P60*10+P51*P61*10+P52*P62*10</f>
        <v>47211.51661114645</v>
      </c>
      <c r="Q65" s="140">
        <f>Q47*Q58*10+Q49*Q59*10+Q50*Q60*10+Q51*Q61*10+Q52*Q62*10</f>
        <v>364499.34119767998</v>
      </c>
      <c r="R65" s="140">
        <f>R47*R58*10+R49*R59*10+R50*R60*10+R51*R61*10+R52*R62*10</f>
        <v>1113447.3932224</v>
      </c>
      <c r="S65" s="140">
        <f>S47*S58*10+S49*S59*10+S50*S60*10+S51*S61*10+S52*S62*10</f>
        <v>2391618.3169213897</v>
      </c>
      <c r="U65" s="147">
        <f t="shared" si="75"/>
        <v>13842284.348011941</v>
      </c>
      <c r="AH65" s="160" t="s">
        <v>149</v>
      </c>
      <c r="AI65" s="139">
        <f>SUM(AJ65:AN65)</f>
        <v>3463771.8047114294</v>
      </c>
      <c r="AJ65" s="140">
        <f>AJ47*AJ58*10+AJ49*AJ59*10+AJ50*AJ60*10+AJ51*AJ61*10+AJ52*AJ62*10</f>
        <v>1330439.4628493693</v>
      </c>
      <c r="AK65" s="140">
        <f>AK47*AK58*10+AK49*AK59*10+AK50*AK60*10+AK51*AK61*10+AK52*AK62*10</f>
        <v>0</v>
      </c>
      <c r="AL65" s="140">
        <f>AL47*AL58*10+AL49*AL59*10+AL50*AL60*10+AL51*AL61*10+AL52*AL62*10</f>
        <v>278348.07948350877</v>
      </c>
      <c r="AM65" s="140">
        <f>AM47*AM58*10+AM49*AM59*10+AM50*AM60*10+AM51*AM61*10+AM52*AM62*10</f>
        <v>1129193.8125319493</v>
      </c>
      <c r="AN65" s="140">
        <f>AN47*AN58*10+AN49*AN59*10+AN50*AN60*10+AN51*AN61*10+AN52*AN62*10</f>
        <v>725790.44984660228</v>
      </c>
      <c r="AO65" s="139">
        <f>SUM(AP65:AT65)</f>
        <v>3464544.3961539208</v>
      </c>
      <c r="AP65" s="140">
        <f>AP47*AP58*10+AP49*AP59*10+AP50*AP60*10+AP51*AP61*10+AP52*AP62*10</f>
        <v>1291583.6413744998</v>
      </c>
      <c r="AQ65" s="140">
        <f>AQ47*AQ58*10+AQ49*AQ59*10+AQ50*AQ60*10+AQ51*AQ61*10+AQ52*AQ62*10</f>
        <v>0</v>
      </c>
      <c r="AR65" s="140">
        <f>AR47*AR58*10+AR49*AR59*10+AR50*AR60*10+AR51*AR61*10+AR52*AR62*10</f>
        <v>223322.35479677957</v>
      </c>
      <c r="AS65" s="140">
        <f>AS47*AS58*10+AS49*AS59*10+AS50*AS60*10+AS51*AS61*10+AS52*AS62*10</f>
        <v>1074426.9902376488</v>
      </c>
      <c r="AT65" s="140">
        <f>AT47*AT58*10+AT49*AT59*10+AT50*AT60*10+AT51*AT61*10+AT52*AT62*10</f>
        <v>875211.40974499239</v>
      </c>
      <c r="AU65" s="139">
        <f>SUM(AV65:AZ65)</f>
        <v>7001976.0039289407</v>
      </c>
      <c r="AV65" s="140">
        <f>AV47*AV58*10+AV49*AV59*10+AV50*AV60*10+AV51*AV61*10+AV52*AV62*10</f>
        <v>201477.88282467998</v>
      </c>
      <c r="AW65" s="140">
        <f>AW47*AW58*10+AW49*AW59*10+AW50*AW60*10+AW51*AW61*10+AW52*AW62*10</f>
        <v>0</v>
      </c>
      <c r="AX65" s="140">
        <f>AX47*AX58*10+AX49*AX59*10+AX50*AX60*10+AX51*AX61*10+AX52*AX62*10</f>
        <v>9502.9451764000005</v>
      </c>
      <c r="AY65" s="140">
        <f>AY47*AY58*10+AY49*AY59*10+AY50*AY60*10+AY51*AY61*10+AY52*AY62*10</f>
        <v>2032813.4392212001</v>
      </c>
      <c r="AZ65" s="140">
        <f>AZ47*AZ58*10+AZ49*AZ59*10+AZ50*AZ60*10+AZ51*AZ61*10+AZ52*AZ62*10</f>
        <v>4758181.7367066611</v>
      </c>
      <c r="BB65" s="160" t="s">
        <v>149</v>
      </c>
      <c r="BC65" s="139">
        <f>SUM(BD65:BH65)</f>
        <v>10194298.818794154</v>
      </c>
      <c r="BD65" s="140">
        <f>BD47*BD58*10+BD49*BD59*10+BD50*BD60*10+BD51*BD61*10+BD52*BD62*10</f>
        <v>2356220.9390975335</v>
      </c>
      <c r="BE65" s="140">
        <f>BE47*BE58*10+BE49*BE59*10+BE50*BE60*10+BE51*BE61*10+BE52*BE62*10</f>
        <v>245366.0871725</v>
      </c>
      <c r="BF65" s="140">
        <f>BF47*BF58*10+BF49*BF59*10+BF50*BF60*10+BF51*BF61*10+BF52*BF62*10</f>
        <v>556696.15896701755</v>
      </c>
      <c r="BG65" s="140">
        <f>BG47*BG58*10+BG49*BG59*10+BG50*BG60*10+BG51*BG61*10+BG52*BG62*10</f>
        <v>2258387.6250638985</v>
      </c>
      <c r="BH65" s="140">
        <f>BH47*BH58*10+BH49*BH59*10+BH50*BH60*10+BH51*BH61*10+BH52*BH62*10</f>
        <v>4777628.0084932037</v>
      </c>
      <c r="BI65" s="139">
        <f>SUM(BJ65:BN65)</f>
        <v>10576301.730083136</v>
      </c>
      <c r="BJ65" s="140">
        <f>BJ47*BJ58*10+BJ49*BJ59*10+BJ50*BJ60*10+BJ51*BJ61*10+BJ52*BJ62*10</f>
        <v>2278509.2961477949</v>
      </c>
      <c r="BK65" s="140">
        <f>BK47*BK58*10+BK49*BK59*10+BK50*BK60*10+BK51*BK61*10+BK52*BK62*10</f>
        <v>245366.0871725</v>
      </c>
      <c r="BL65" s="140">
        <f>BL47*BL58*10+BL49*BL59*10+BL50*BL60*10+BL51*BL61*10+BL52*BL62*10</f>
        <v>446644.70959355915</v>
      </c>
      <c r="BM65" s="140">
        <f>BM47*BM58*10+BM49*BM59*10+BM50*BM60*10+BM51*BM61*10+BM52*BM62*10</f>
        <v>2148853.9804752977</v>
      </c>
      <c r="BN65" s="140">
        <f>BN47*BN58*10+BN49*BN59*10+BN50*BN60*10+BN51*BN61*10+BN52*BN62*10</f>
        <v>5456927.6566939838</v>
      </c>
      <c r="BO65" s="139">
        <f>SUM(BP65:BT65)</f>
        <v>13377241.608121239</v>
      </c>
      <c r="BP65" s="140">
        <f>BP47*BP58*10+BP49*BP59*10+BP50*BP60*10+BP51*BP61*10+BP52*BP62*10</f>
        <v>2659966.9190643602</v>
      </c>
      <c r="BQ65" s="140">
        <f>BQ47*BQ58*10+BQ49*BQ59*10+BQ50*BQ60*10+BQ51*BQ61*10+BQ52*BQ62*10</f>
        <v>47211.51661114645</v>
      </c>
      <c r="BR65" s="140">
        <f>BR47*BR58*10+BR49*BR59*10+BR50*BR60*10+BR51*BR61*10+BR52*BR62*10</f>
        <v>374002.28637407999</v>
      </c>
      <c r="BS65" s="140">
        <f>BS47*BS58*10+BS49*BS59*10+BS50*BS60*10+BS51*BS61*10+BS52*BS62*10</f>
        <v>3146260.8324436005</v>
      </c>
      <c r="BT65" s="140">
        <f>BT47*BT58*10+BT49*BT59*10+BT50*BT60*10+BT51*BT61*10+BT52*BT62*10</f>
        <v>7149800.0536280507</v>
      </c>
      <c r="BU65" s="98">
        <f>N63+(AU63-BA26)</f>
        <v>15646621.462035799</v>
      </c>
    </row>
    <row r="66" spans="1:73" ht="150" customHeight="1">
      <c r="A66" s="161" t="s">
        <v>156</v>
      </c>
      <c r="B66" s="134">
        <f t="shared" ref="B66:P66" si="124">B25-B63</f>
        <v>37160.436520069838</v>
      </c>
      <c r="C66" s="134">
        <f t="shared" si="124"/>
        <v>37160.252137147821</v>
      </c>
      <c r="D66" s="134">
        <f t="shared" si="124"/>
        <v>0</v>
      </c>
      <c r="E66" s="134">
        <f t="shared" si="124"/>
        <v>0.58910346252378076</v>
      </c>
      <c r="F66" s="134">
        <f t="shared" si="124"/>
        <v>2.1205584984272718E-2</v>
      </c>
      <c r="G66" s="134">
        <f t="shared" si="124"/>
        <v>-0.42592612281441689</v>
      </c>
      <c r="H66" s="134">
        <f t="shared" si="124"/>
        <v>63773.120263924822</v>
      </c>
      <c r="I66" s="134">
        <f t="shared" si="124"/>
        <v>37159.865474558901</v>
      </c>
      <c r="J66" s="134">
        <f t="shared" si="124"/>
        <v>26613.692009999999</v>
      </c>
      <c r="K66" s="134">
        <f t="shared" si="124"/>
        <v>-0.37919618049636483</v>
      </c>
      <c r="L66" s="134">
        <f t="shared" si="124"/>
        <v>0.38755298731848598</v>
      </c>
      <c r="M66" s="134">
        <f t="shared" si="124"/>
        <v>-0.44557744078338146</v>
      </c>
      <c r="N66" s="134">
        <f t="shared" si="124"/>
        <v>-578107.56035922468</v>
      </c>
      <c r="O66" s="134">
        <f>O25-O63</f>
        <v>572642.66258927062</v>
      </c>
      <c r="P66" s="134">
        <f t="shared" si="124"/>
        <v>0</v>
      </c>
      <c r="Q66" s="134">
        <f>Q25-Q63</f>
        <v>51213.451095091179</v>
      </c>
      <c r="R66" s="134">
        <f>R25-R63</f>
        <v>-616238.32531840727</v>
      </c>
      <c r="S66" s="134">
        <f>S25-S63</f>
        <v>-585725.34872517781</v>
      </c>
      <c r="U66" s="147">
        <f t="shared" si="75"/>
        <v>100933.55678399466</v>
      </c>
      <c r="AH66" s="161" t="s">
        <v>156</v>
      </c>
      <c r="AI66" s="134">
        <f t="shared" ref="AI66:AU66" si="125">AI25-AI63</f>
        <v>37632.514355054125</v>
      </c>
      <c r="AJ66" s="134">
        <f t="shared" si="125"/>
        <v>37632.329972128849</v>
      </c>
      <c r="AK66" s="134">
        <f t="shared" si="125"/>
        <v>0</v>
      </c>
      <c r="AL66" s="134">
        <f t="shared" si="125"/>
        <v>0.58910346252378076</v>
      </c>
      <c r="AM66" s="134">
        <f t="shared" si="125"/>
        <v>2.1205584984272718E-2</v>
      </c>
      <c r="AN66" s="134">
        <f t="shared" si="125"/>
        <v>-0.4259261223487556</v>
      </c>
      <c r="AO66" s="134">
        <f t="shared" si="125"/>
        <v>37631.506088906899</v>
      </c>
      <c r="AP66" s="134">
        <f t="shared" si="125"/>
        <v>37631.943309538998</v>
      </c>
      <c r="AQ66" s="134">
        <f t="shared" si="125"/>
        <v>0</v>
      </c>
      <c r="AR66" s="134">
        <f t="shared" si="125"/>
        <v>-0.37919618049636483</v>
      </c>
      <c r="AS66" s="134">
        <f t="shared" si="125"/>
        <v>0.38755298731848598</v>
      </c>
      <c r="AT66" s="134">
        <f t="shared" si="125"/>
        <v>-0.4455774393863976</v>
      </c>
      <c r="AU66" s="134">
        <f t="shared" si="125"/>
        <v>-614125.82760656066</v>
      </c>
      <c r="AV66" s="134">
        <f>AV25-AV63</f>
        <v>62681.505777640035</v>
      </c>
      <c r="AW66" s="134">
        <f t="shared" ref="AW66" si="126">AW25-AW63</f>
        <v>0</v>
      </c>
      <c r="AX66" s="134">
        <f>AX25-AX63</f>
        <v>5226.7700930247993</v>
      </c>
      <c r="AY66" s="134">
        <f>AY25-AY63</f>
        <v>20390.844297991134</v>
      </c>
      <c r="AZ66" s="134">
        <f>AZ25-AZ63</f>
        <v>-702424.94777521677</v>
      </c>
      <c r="BB66" s="161" t="s">
        <v>156</v>
      </c>
      <c r="BC66" s="134">
        <f t="shared" ref="BC66:BO66" si="127">BC25-BC63</f>
        <v>74792.950875129551</v>
      </c>
      <c r="BD66" s="134">
        <f t="shared" si="127"/>
        <v>74792.582109276205</v>
      </c>
      <c r="BE66" s="134">
        <f t="shared" si="127"/>
        <v>0</v>
      </c>
      <c r="BF66" s="134">
        <f t="shared" si="127"/>
        <v>1.1782069250475615</v>
      </c>
      <c r="BG66" s="134">
        <f t="shared" si="127"/>
        <v>4.2411169968545437E-2</v>
      </c>
      <c r="BH66" s="134">
        <f t="shared" si="127"/>
        <v>-0.85185224376618862</v>
      </c>
      <c r="BI66" s="134">
        <f t="shared" si="127"/>
        <v>5799242.1349253543</v>
      </c>
      <c r="BJ66" s="134">
        <f t="shared" si="127"/>
        <v>74791.808784099296</v>
      </c>
      <c r="BK66" s="134">
        <f t="shared" si="127"/>
        <v>0</v>
      </c>
      <c r="BL66" s="134">
        <f t="shared" si="127"/>
        <v>565700.7533601427</v>
      </c>
      <c r="BM66" s="134">
        <f t="shared" si="127"/>
        <v>2441022.278378353</v>
      </c>
      <c r="BN66" s="134">
        <f t="shared" si="127"/>
        <v>2717727.2944027614</v>
      </c>
      <c r="BO66" s="134">
        <f t="shared" si="127"/>
        <v>-1192233.3879657835</v>
      </c>
      <c r="BP66" s="134">
        <f>BP25-BP63</f>
        <v>635324.16836691089</v>
      </c>
      <c r="BQ66" s="134">
        <f t="shared" ref="BQ66" si="128">BQ25-BQ63</f>
        <v>0</v>
      </c>
      <c r="BR66" s="134">
        <f>BR25-BR63</f>
        <v>56440.22118811612</v>
      </c>
      <c r="BS66" s="134">
        <f>BS25-BS63</f>
        <v>-595847.48102041706</v>
      </c>
      <c r="BT66" s="134">
        <f>BT25-BT63</f>
        <v>-1288150.2965003932</v>
      </c>
    </row>
    <row r="68" spans="1:73" hidden="1">
      <c r="A68" s="97" t="s">
        <v>157</v>
      </c>
      <c r="C68" s="148">
        <f>C11*C21*10+C12*C24*10</f>
        <v>0</v>
      </c>
      <c r="D68" s="148"/>
      <c r="E68" s="148">
        <f>E11*E21*10+E12*E24*10</f>
        <v>0</v>
      </c>
      <c r="F68" s="148">
        <f>F11*F21*10+F12*F24*10</f>
        <v>0</v>
      </c>
      <c r="G68" s="148">
        <f>G11*G21*10+G12*G24*10</f>
        <v>2296504.2609600001</v>
      </c>
      <c r="H68" s="148">
        <f>H11*H21*10+H12*H24*10</f>
        <v>0</v>
      </c>
      <c r="I68" s="148">
        <f>I11*I21*10+I12*I24*10</f>
        <v>0</v>
      </c>
      <c r="J68" s="148"/>
      <c r="K68" s="148">
        <f>K11*K21*10+K12*K24*10</f>
        <v>0</v>
      </c>
      <c r="L68" s="148">
        <f>L11*L21*10+L12*L24*10</f>
        <v>0</v>
      </c>
      <c r="M68" s="148">
        <f>M11*M21*10+M12*M24*10</f>
        <v>2518604.3466759995</v>
      </c>
      <c r="N68" s="148">
        <f>N11*N21*10+N12*N24*10</f>
        <v>0</v>
      </c>
      <c r="O68" s="148">
        <v>41182.603065343574</v>
      </c>
      <c r="P68" s="148"/>
    </row>
    <row r="69" spans="1:73" hidden="1">
      <c r="A69" s="97" t="s">
        <v>158</v>
      </c>
      <c r="C69" s="148" t="e">
        <f>#REF!*#REF!*6</f>
        <v>#REF!</v>
      </c>
      <c r="D69" s="148"/>
      <c r="E69" s="148" t="e">
        <f>#REF!*#REF!*6</f>
        <v>#REF!</v>
      </c>
      <c r="F69" s="148" t="e">
        <f>#REF!*#REF!*6</f>
        <v>#REF!</v>
      </c>
      <c r="G69" s="148" t="e">
        <f>#REF!*#REF!*6</f>
        <v>#REF!</v>
      </c>
      <c r="H69" s="148" t="e">
        <f>#REF!*#REF!*6</f>
        <v>#REF!</v>
      </c>
      <c r="I69" s="148" t="e">
        <f>#REF!*#REF!*6</f>
        <v>#REF!</v>
      </c>
      <c r="J69" s="148"/>
      <c r="K69" s="148" t="e">
        <f>#REF!*#REF!*6</f>
        <v>#REF!</v>
      </c>
      <c r="L69" s="148" t="e">
        <f>#REF!*#REF!*6</f>
        <v>#REF!</v>
      </c>
      <c r="M69" s="148" t="e">
        <f>#REF!*#REF!*6</f>
        <v>#REF!</v>
      </c>
      <c r="N69" s="148" t="e">
        <f>#REF!*#REF!*6</f>
        <v>#REF!</v>
      </c>
      <c r="O69" s="148">
        <v>41182.603065343574</v>
      </c>
      <c r="P69" s="148"/>
    </row>
    <row r="70" spans="1:73" hidden="1">
      <c r="A70" s="97" t="s">
        <v>149</v>
      </c>
      <c r="C70" s="148" t="e">
        <f>(C47-#REF!)*C58*10</f>
        <v>#REF!</v>
      </c>
      <c r="D70" s="148"/>
      <c r="E70" s="148" t="e">
        <f>(E47-#REF!)*E58*10</f>
        <v>#REF!</v>
      </c>
      <c r="F70" s="148" t="e">
        <f>(F47-#REF!)*F58*10</f>
        <v>#REF!</v>
      </c>
      <c r="G70" s="148" t="e">
        <f>(G47-#REF!)*G58*10</f>
        <v>#REF!</v>
      </c>
      <c r="H70" s="148"/>
      <c r="I70" s="148"/>
      <c r="J70" s="148"/>
      <c r="K70" s="148"/>
      <c r="L70" s="148"/>
      <c r="M70" s="148"/>
      <c r="N70" s="148"/>
      <c r="O70" s="148">
        <v>41182.603065343574</v>
      </c>
      <c r="P70" s="148"/>
    </row>
    <row r="71" spans="1:73" hidden="1">
      <c r="C71" s="97" t="e">
        <f>C63-C68-C69</f>
        <v>#REF!</v>
      </c>
      <c r="E71" s="97" t="e">
        <f>E63-E68-E69</f>
        <v>#REF!</v>
      </c>
      <c r="F71" s="97" t="e">
        <f>F63-F68-F69</f>
        <v>#REF!</v>
      </c>
      <c r="G71" s="97" t="e">
        <f>G63-G68-G69-G70</f>
        <v>#REF!</v>
      </c>
      <c r="H71" s="97" t="e">
        <f t="shared" ref="H71:N71" si="129">H63-H68-H69</f>
        <v>#REF!</v>
      </c>
      <c r="I71" s="97" t="e">
        <f t="shared" si="129"/>
        <v>#REF!</v>
      </c>
      <c r="J71" s="97"/>
      <c r="K71" s="97" t="e">
        <f t="shared" si="129"/>
        <v>#REF!</v>
      </c>
      <c r="L71" s="97" t="e">
        <f t="shared" si="129"/>
        <v>#REF!</v>
      </c>
      <c r="M71" s="97" t="e">
        <f t="shared" si="129"/>
        <v>#REF!</v>
      </c>
      <c r="N71" s="97" t="e">
        <f t="shared" si="129"/>
        <v>#REF!</v>
      </c>
      <c r="O71" s="98">
        <v>41182.603065343574</v>
      </c>
    </row>
    <row r="72" spans="1:73" hidden="1">
      <c r="C72" s="97" t="e">
        <f>C71/(C20)/10</f>
        <v>#REF!</v>
      </c>
      <c r="E72" s="97" t="e">
        <f>E71/(E20)/10</f>
        <v>#REF!</v>
      </c>
      <c r="F72" s="97" t="e">
        <f>F71/(F20)/10</f>
        <v>#REF!</v>
      </c>
      <c r="G72" s="97" t="e">
        <f>G71/(G20)/10</f>
        <v>#REF!</v>
      </c>
      <c r="H72" s="97" t="e">
        <f>H71/(H20)/10</f>
        <v>#REF!</v>
      </c>
      <c r="I72" s="97" t="e">
        <f>I71/(I20)/10</f>
        <v>#REF!</v>
      </c>
      <c r="J72" s="97"/>
      <c r="K72" s="97" t="e">
        <f>K71/(K20)/10</f>
        <v>#REF!</v>
      </c>
      <c r="L72" s="97" t="e">
        <f>L71/(L20)/10</f>
        <v>#REF!</v>
      </c>
      <c r="M72" s="97" t="e">
        <f>M71/(M20)/10</f>
        <v>#REF!</v>
      </c>
      <c r="O72" s="98">
        <v>41182.603065343574</v>
      </c>
    </row>
    <row r="73" spans="1:73" ht="18.75" hidden="1" customHeight="1">
      <c r="C73" s="97">
        <v>68.97</v>
      </c>
      <c r="E73" s="97">
        <v>110.88</v>
      </c>
      <c r="F73" s="97">
        <v>269.39</v>
      </c>
      <c r="G73" s="97">
        <v>869.29</v>
      </c>
      <c r="H73" s="162"/>
      <c r="I73" s="107"/>
      <c r="J73" s="107"/>
      <c r="K73" s="107"/>
      <c r="L73" s="107"/>
      <c r="M73" s="107"/>
      <c r="N73" s="134">
        <f>N63-N25</f>
        <v>578107.56035922468</v>
      </c>
    </row>
    <row r="74" spans="1:73" hidden="1">
      <c r="C74" s="97">
        <f>C73/10-C58</f>
        <v>-75.194469999999995</v>
      </c>
      <c r="E74" s="97">
        <f>E73/10-E58</f>
        <v>-79.208230000000015</v>
      </c>
      <c r="F74" s="97">
        <f>F73/10-F58</f>
        <v>-67.430720000000008</v>
      </c>
      <c r="G74" s="97">
        <f>G73/10-G58</f>
        <v>-8.3277500000000089</v>
      </c>
    </row>
    <row r="75" spans="1:73" hidden="1">
      <c r="O75" s="98">
        <f>I64+C64</f>
        <v>2715441.3430047212</v>
      </c>
      <c r="P75" s="98">
        <f>J64+D64</f>
        <v>701504.68619280006</v>
      </c>
      <c r="Q75" s="98">
        <f>K64+E64</f>
        <v>694345.10433909716</v>
      </c>
      <c r="R75" s="98">
        <f>L64+F64</f>
        <v>2859164.8518352583</v>
      </c>
      <c r="S75" s="98">
        <f>M64+G64</f>
        <v>3008373.733936144</v>
      </c>
    </row>
    <row r="76" spans="1:73" hidden="1">
      <c r="O76" s="98">
        <f>C65+I65</f>
        <v>2012707.1310214591</v>
      </c>
      <c r="P76" s="98">
        <f>D65+J65</f>
        <v>490732.17434500001</v>
      </c>
      <c r="Q76" s="98">
        <f>E65+K65</f>
        <v>501670.43428028835</v>
      </c>
      <c r="R76" s="98">
        <f>F65+L65</f>
        <v>2203620.8027695981</v>
      </c>
      <c r="S76" s="98">
        <f>G65+M65</f>
        <v>8633553.8055955954</v>
      </c>
    </row>
    <row r="77" spans="1:73" hidden="1">
      <c r="N77" s="98">
        <f>N63-P63-Y32</f>
        <v>12366082.450856525</v>
      </c>
    </row>
    <row r="79" spans="1:73">
      <c r="N79" s="98">
        <v>760.06057599355574</v>
      </c>
      <c r="O79" s="98">
        <f>(O25-O65)/O57/10</f>
        <v>524.87748469325504</v>
      </c>
      <c r="P79" s="98">
        <f t="shared" ref="P79:AF79" si="130">(P25-P65)/P57/10</f>
        <v>123.06854092136382</v>
      </c>
      <c r="Q79" s="98">
        <f t="shared" si="130"/>
        <v>71.158814630882802</v>
      </c>
      <c r="R79" s="98">
        <f t="shared" si="130"/>
        <v>115.64874145547296</v>
      </c>
      <c r="S79" s="98">
        <f t="shared" si="130"/>
        <v>35.252198222890463</v>
      </c>
      <c r="T79" s="98" t="e">
        <f t="shared" si="130"/>
        <v>#DIV/0!</v>
      </c>
      <c r="U79" s="98" t="e">
        <f t="shared" si="130"/>
        <v>#DIV/0!</v>
      </c>
      <c r="V79" s="98" t="e">
        <f t="shared" si="130"/>
        <v>#DIV/0!</v>
      </c>
      <c r="W79" s="98" t="e">
        <f t="shared" si="130"/>
        <v>#DIV/0!</v>
      </c>
      <c r="X79" s="98" t="e">
        <f t="shared" si="130"/>
        <v>#DIV/0!</v>
      </c>
      <c r="Y79" s="98" t="e">
        <f t="shared" si="130"/>
        <v>#DIV/0!</v>
      </c>
      <c r="Z79" s="98" t="e">
        <f t="shared" si="130"/>
        <v>#DIV/0!</v>
      </c>
      <c r="AA79" s="98" t="e">
        <f t="shared" si="130"/>
        <v>#DIV/0!</v>
      </c>
      <c r="AB79" s="98" t="e">
        <f t="shared" si="130"/>
        <v>#DIV/0!</v>
      </c>
      <c r="AC79" s="98" t="e">
        <f t="shared" si="130"/>
        <v>#DIV/0!</v>
      </c>
      <c r="AD79" s="98" t="e">
        <f t="shared" si="130"/>
        <v>#DIV/0!</v>
      </c>
      <c r="AE79" s="98" t="e">
        <f t="shared" si="130"/>
        <v>#DIV/0!</v>
      </c>
      <c r="AF79" s="98" t="e">
        <f t="shared" si="130"/>
        <v>#DIV/0!</v>
      </c>
      <c r="AU79" s="98">
        <f>AV79+AW54+AX79+AY79+AZ79</f>
        <v>211.5713521018929</v>
      </c>
      <c r="AV79" s="98">
        <f>(AV25-AV65)/AV57/10</f>
        <v>42.589419818444995</v>
      </c>
      <c r="AW79" s="98">
        <f t="shared" ref="AW79:AZ79" si="131">(AW25-AW65)/AW57/10</f>
        <v>0</v>
      </c>
      <c r="AX79" s="98">
        <f t="shared" si="131"/>
        <v>1.9375719491439742</v>
      </c>
      <c r="AY79" s="98">
        <f t="shared" si="131"/>
        <v>158.04709862869223</v>
      </c>
      <c r="AZ79" s="98">
        <f t="shared" si="131"/>
        <v>8.9972617056117166</v>
      </c>
    </row>
    <row r="81" spans="14:14">
      <c r="N81" s="98">
        <f>N79+AU79+AU55+N55</f>
        <v>1701.5349280954485</v>
      </c>
    </row>
  </sheetData>
  <mergeCells count="39">
    <mergeCell ref="A6:A8"/>
    <mergeCell ref="B6:G7"/>
    <mergeCell ref="H6:M7"/>
    <mergeCell ref="N6:S7"/>
    <mergeCell ref="AH6:AH8"/>
    <mergeCell ref="E1:G1"/>
    <mergeCell ref="A3:S3"/>
    <mergeCell ref="A5:S5"/>
    <mergeCell ref="AH5:AZ5"/>
    <mergeCell ref="BB5:BT5"/>
    <mergeCell ref="M39:N39"/>
    <mergeCell ref="AT39:AU39"/>
    <mergeCell ref="BN39:BO39"/>
    <mergeCell ref="AI6:AN7"/>
    <mergeCell ref="AO6:AT7"/>
    <mergeCell ref="AU6:AZ7"/>
    <mergeCell ref="BB6:BB8"/>
    <mergeCell ref="BC6:BH7"/>
    <mergeCell ref="BI6:BN7"/>
    <mergeCell ref="BO6:BT7"/>
    <mergeCell ref="AF10:AG10"/>
    <mergeCell ref="AF12:AG12"/>
    <mergeCell ref="AF14:AG14"/>
    <mergeCell ref="AF16:AG16"/>
    <mergeCell ref="A42:S42"/>
    <mergeCell ref="AH42:AZ42"/>
    <mergeCell ref="BB42:BT42"/>
    <mergeCell ref="A44:A46"/>
    <mergeCell ref="B44:G45"/>
    <mergeCell ref="H44:M45"/>
    <mergeCell ref="N44:S45"/>
    <mergeCell ref="AH44:AH46"/>
    <mergeCell ref="AI44:AN45"/>
    <mergeCell ref="AO44:AT45"/>
    <mergeCell ref="AU44:AZ45"/>
    <mergeCell ref="BB44:BB46"/>
    <mergeCell ref="BC44:BH45"/>
    <mergeCell ref="BI44:BN45"/>
    <mergeCell ref="BO44:BT45"/>
  </mergeCells>
  <pageMargins left="0.70866141732283472" right="0.70866141732283472" top="0.74803149606299213" bottom="0.74803149606299213" header="0.31496062992125984" footer="0.31496062992125984"/>
  <pageSetup paperSize="8" scale="2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Приложение 1</vt:lpstr>
      <vt:lpstr>Приложение 2</vt:lpstr>
      <vt:lpstr>Приложение 5</vt:lpstr>
      <vt:lpstr>Расчет тарифы 14 -15</vt:lpstr>
      <vt:lpstr> НВВ 2014 год  по заявкам </vt:lpstr>
      <vt:lpstr>' НВВ 2014 год  по заявкам '!Область_печати</vt:lpstr>
      <vt:lpstr>'Приложение 2'!Область_печати</vt:lpstr>
      <vt:lpstr>'Приложение 5'!Область_печати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2014-12-30T11:35:59Z</dcterms:modified>
</cp:coreProperties>
</file>