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2"/>
  </bookViews>
  <sheets>
    <sheet name="АЭ" sheetId="1" r:id="rId1"/>
    <sheet name="ВЭ" sheetId="2" r:id="rId2"/>
    <sheet name="КаЭ" sheetId="3" r:id="rId3"/>
    <sheet name="РЭ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1">'ВЭ'!$2:$4</definedName>
    <definedName name="_xlnm.Print_Titles" localSheetId="3">'РЭ'!$3:$5</definedName>
    <definedName name="_xlnm.Print_Area" localSheetId="0">'АЭ'!$A$1:$E$49</definedName>
    <definedName name="_xlnm.Print_Area" localSheetId="1">'ВЭ'!$A$1:$E$56</definedName>
    <definedName name="_xlnm.Print_Area" localSheetId="2">'КаЭ'!$A$1:$G$47</definedName>
    <definedName name="_xlnm.Print_Area" localSheetId="3">'РЭ'!$A$1:$G$50</definedName>
  </definedNames>
  <calcPr fullCalcOnLoad="1"/>
</workbook>
</file>

<file path=xl/sharedStrings.xml><?xml version="1.0" encoding="utf-8"?>
<sst xmlns="http://schemas.openxmlformats.org/spreadsheetml/2006/main" count="376" uniqueCount="58">
  <si>
    <t>Наименование</t>
  </si>
  <si>
    <t>Ед. изм</t>
  </si>
  <si>
    <t>Отклонение, %</t>
  </si>
  <si>
    <t>0,4 кВ</t>
  </si>
  <si>
    <t>6-20 кВ</t>
  </si>
  <si>
    <t xml:space="preserve"> С 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</si>
  <si>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включающих в себя расходы на строительство  объектов электросетевого хозяйства- от существующих объектов электросетевого хозяйства до присоединяемых энергопринимающих устройств и (или) объектов электроэнергетики</t>
  </si>
  <si>
    <t>%</t>
  </si>
  <si>
    <t>Стандартизированная тарифная ставка платы для присоединения заявителей до 15 кВт включительно (не льготники)(С 1)</t>
  </si>
  <si>
    <t>руб./кВт</t>
  </si>
  <si>
    <t>Подготовка и выдача сетевой организацией технических условий Заявителю (ТУ)</t>
  </si>
  <si>
    <t xml:space="preserve">Проверка сетевой организацией выполнения заявителем  ТУ: </t>
  </si>
  <si>
    <t xml:space="preserve">Участие в осмотре должностным лицом Ростехнадзора присоединяемых Устройств </t>
  </si>
  <si>
    <t>Фактические действия по присоединению и обеспечению работы Устройств в электрической сети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</si>
  <si>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</si>
  <si>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от 150 и менее 670 кВт кВт  (С 1)</t>
  </si>
  <si>
    <t>Стандартизированная тарифная ставка платы для присоединения заявителей не менее 670 кВт (С 1)</t>
  </si>
  <si>
    <t>С 2</t>
  </si>
  <si>
    <t>Стандартизированная тарифная ставка на покрытие расходов на строительство  объектов электросетевого хозяйства-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воздушных линий электропередач в базовых ценах 2001 года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</si>
  <si>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</si>
  <si>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</si>
  <si>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</si>
  <si>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</si>
  <si>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</si>
  <si>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 8900 кВт</t>
    </r>
    <r>
      <rPr>
        <sz val="12"/>
        <rFont val="Times New Roman"/>
        <family val="1"/>
      </rPr>
      <t xml:space="preserve"> </t>
    </r>
  </si>
  <si>
    <t>С 3</t>
  </si>
  <si>
    <t>Стандартизированная тарифная ставка на покрытие расходов на строительство  объектов электросетевого хозяйства-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 на строительство кабельных линий электропередач в базовых ценах 2001 года</t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</si>
  <si>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</si>
  <si>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</si>
  <si>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</si>
  <si>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</si>
  <si>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</si>
  <si>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t>С4</t>
  </si>
  <si>
    <t>Стандартизированная тарифная ставка на покрытие расходов на строительство  объектов электросетевого хозяйства-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 на строительство пунктов секционирования  в базовых ценах 2001 года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</si>
  <si>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от 15 до 150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</si>
  <si>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</si>
  <si>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</si>
  <si>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t>Стандартизированная тарифная ставка на покрытие расходов на строительство  объектов электросетевого хозяйства-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 на строительство  подстанций в базовых ценах 2001 года</t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</si>
  <si>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</si>
  <si>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</si>
  <si>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</si>
  <si>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</si>
  <si>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</si>
  <si>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</si>
  <si>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</si>
  <si>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>Стандартизированная тарифная ставка, заявляемая на 2014г.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</si>
  <si>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100 и менее 670 кВт</t>
    </r>
  </si>
  <si>
    <t>руб./шт</t>
  </si>
  <si>
    <t xml:space="preserve">Стандартизированная тарифная ставка, заявляемая на 2014г. </t>
  </si>
  <si>
    <t xml:space="preserve">Стандартизированная тарифная ставка (всего)на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 по мероприятиям , указанным в пункте 16 методических указаний, кроме п.п.б),в) в расчете 1 кВт  максимальной мощности в ценах периода регулирования </t>
  </si>
  <si>
    <t xml:space="preserve"> -</t>
  </si>
  <si>
    <r>
  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 </t>
    </r>
    <r>
      <rPr>
        <b/>
        <sz val="12"/>
        <rFont val="Times New Roman"/>
        <family val="1"/>
      </rPr>
      <t>до 15 кВт</t>
    </r>
    <r>
      <rPr>
        <sz val="12"/>
        <rFont val="Times New Roman"/>
        <family val="1"/>
      </rPr>
      <t xml:space="preserve"> включительно (не льготники)</t>
    </r>
  </si>
  <si>
    <r>
  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 </t>
    </r>
    <r>
      <rPr>
        <b/>
        <sz val="12"/>
        <rFont val="Times New Roman"/>
        <family val="1"/>
      </rPr>
      <t xml:space="preserve">от 15 до 8900 кВт </t>
    </r>
    <r>
      <rPr>
        <sz val="12"/>
        <rFont val="Times New Roman"/>
        <family val="1"/>
      </rPr>
      <t>включительно</t>
    </r>
  </si>
  <si>
    <r>
      <t xml:space="preserve">Строительство центров питания, подстанций уровнем напряжения 35 кВ и выше (ПС) для присоединения заявителей </t>
    </r>
    <r>
      <rPr>
        <b/>
        <sz val="12"/>
        <rFont val="Times New Roman"/>
        <family val="1"/>
      </rPr>
      <t>от 15 до 8900 кВт</t>
    </r>
    <r>
      <rPr>
        <sz val="12"/>
        <rFont val="Times New Roman"/>
        <family val="1"/>
      </rPr>
      <t xml:space="preserve"> включительно</t>
    </r>
  </si>
  <si>
    <t xml:space="preserve"> Предложение  филиала ОАО «МРСК Юга»- «Астраханьэнерго»  о размере ставок по технологическому присоединению  на 2014 г  </t>
  </si>
  <si>
    <t xml:space="preserve"> Предложение  филиала ОАО «МРСК Юга»- «Волгоградэнерго»  о размере ставок по технологическому присоединению  на 2014 г  </t>
  </si>
  <si>
    <t xml:space="preserve"> Предложение  филиала ОАО «МРСК Юга»- «Калмэнерго»  о размере ставок по технологическому присоединению  на 2014 г  </t>
  </si>
  <si>
    <t xml:space="preserve"> Предложение  филиала ОАО «МРСК Юга»- «Ростовэнерго»  о размере ставок по технологическому присоединению  на 2014 г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</si>
</sst>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_$_-;\-* #,##0.00_$_-;_-* &quot;-&quot;??_$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9"/>
      <name val="Tahoma"/>
      <family val="2"/>
    </font>
    <font>
      <b/>
      <sz val="14"/>
      <name val="Arial Cyr"/>
      <family val="0"/>
    </font>
    <font>
      <b/>
      <sz val="12"/>
      <name val="Arial"/>
      <family val="2"/>
    </font>
    <font>
      <sz val="12"/>
      <color indexed="18"/>
      <name val="Times New Roman"/>
      <family val="1"/>
    </font>
    <font>
      <b/>
      <sz val="9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Border="0">
      <alignment horizontal="center" vertical="center" wrapText="1"/>
      <protection/>
    </xf>
    <xf numFmtId="4" fontId="9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9" fillId="33" borderId="0" applyBorder="0">
      <alignment horizontal="right"/>
      <protection/>
    </xf>
    <xf numFmtId="0" fontId="47" fillId="3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0" xfId="74" applyNumberFormat="1" applyFont="1" applyFill="1" applyBorder="1" applyAlignment="1">
      <alignment horizontal="left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6" fillId="1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6" fillId="1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3" fontId="6" fillId="35" borderId="18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3" fontId="6" fillId="35" borderId="19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3" fontId="6" fillId="35" borderId="21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6" fillId="35" borderId="23" xfId="0" applyNumberFormat="1" applyFont="1" applyFill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center" vertical="center" wrapText="1"/>
    </xf>
    <xf numFmtId="3" fontId="6" fillId="35" borderId="24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3" fontId="3" fillId="0" borderId="29" xfId="74" applyNumberFormat="1" applyFont="1" applyFill="1" applyBorder="1" applyAlignment="1">
      <alignment horizontal="left" vertical="center" wrapText="1"/>
      <protection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1" fontId="6" fillId="1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center" vertical="center" wrapText="1"/>
    </xf>
    <xf numFmtId="3" fontId="6" fillId="35" borderId="29" xfId="0" applyNumberFormat="1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3" fontId="3" fillId="35" borderId="29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vertical="center" wrapText="1"/>
    </xf>
    <xf numFmtId="3" fontId="6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horizontal="left" vertical="center" wrapText="1"/>
    </xf>
    <xf numFmtId="4" fontId="0" fillId="10" borderId="29" xfId="0" applyNumberFormat="1" applyFill="1" applyBorder="1" applyAlignment="1">
      <alignment/>
    </xf>
    <xf numFmtId="2" fontId="0" fillId="0" borderId="0" xfId="0" applyNumberFormat="1" applyAlignment="1">
      <alignment/>
    </xf>
    <xf numFmtId="0" fontId="48" fillId="0" borderId="0" xfId="0" applyFont="1" applyBorder="1" applyAlignment="1">
      <alignment horizontal="left" vertical="center" wrapText="1"/>
    </xf>
    <xf numFmtId="3" fontId="6" fillId="35" borderId="29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/>
    </xf>
    <xf numFmtId="0" fontId="0" fillId="10" borderId="29" xfId="0" applyFill="1" applyBorder="1" applyAlignment="1">
      <alignment/>
    </xf>
    <xf numFmtId="0" fontId="0" fillId="0" borderId="29" xfId="0" applyBorder="1" applyAlignment="1">
      <alignment/>
    </xf>
    <xf numFmtId="3" fontId="6" fillId="36" borderId="29" xfId="0" applyNumberFormat="1" applyFont="1" applyFill="1" applyBorder="1" applyAlignment="1">
      <alignment horizontal="center" vertical="center" wrapText="1"/>
    </xf>
    <xf numFmtId="3" fontId="11" fillId="36" borderId="29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65" fontId="0" fillId="0" borderId="0" xfId="90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6" fillId="10" borderId="38" xfId="0" applyNumberFormat="1" applyFont="1" applyFill="1" applyBorder="1" applyAlignment="1">
      <alignment horizontal="center" vertical="center" wrapText="1"/>
    </xf>
    <xf numFmtId="4" fontId="6" fillId="10" borderId="39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10" borderId="11" xfId="0" applyNumberFormat="1" applyFont="1" applyFill="1" applyBorder="1" applyAlignment="1">
      <alignment horizontal="center" vertical="center" wrapText="1"/>
    </xf>
    <xf numFmtId="4" fontId="6" fillId="10" borderId="44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6" fillId="10" borderId="47" xfId="0" applyNumberFormat="1" applyFont="1" applyFill="1" applyBorder="1" applyAlignment="1">
      <alignment horizontal="center" vertical="center" wrapText="1"/>
    </xf>
    <xf numFmtId="1" fontId="6" fillId="10" borderId="48" xfId="0" applyNumberFormat="1" applyFont="1" applyFill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1" fontId="11" fillId="10" borderId="47" xfId="0" applyNumberFormat="1" applyFont="1" applyFill="1" applyBorder="1" applyAlignment="1">
      <alignment horizontal="center" vertical="center" wrapText="1"/>
    </xf>
    <xf numFmtId="1" fontId="11" fillId="1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3" fontId="6" fillId="35" borderId="49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>
      <alignment horizontal="left" vertical="center" wrapText="1"/>
    </xf>
    <xf numFmtId="0" fontId="3" fillId="35" borderId="50" xfId="0" applyFont="1" applyFill="1" applyBorder="1" applyAlignment="1">
      <alignment horizontal="left" vertical="center" wrapText="1"/>
    </xf>
    <xf numFmtId="3" fontId="6" fillId="35" borderId="52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54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3" fontId="6" fillId="35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6" fillId="35" borderId="52" xfId="0" applyNumberFormat="1" applyFont="1" applyFill="1" applyBorder="1" applyAlignment="1" applyProtection="1">
      <alignment horizontal="center" vertical="center"/>
      <protection locked="0"/>
    </xf>
    <xf numFmtId="3" fontId="6" fillId="35" borderId="53" xfId="0" applyNumberFormat="1" applyFont="1" applyFill="1" applyBorder="1" applyAlignment="1" applyProtection="1">
      <alignment horizontal="center" vertical="center"/>
      <protection locked="0"/>
    </xf>
    <xf numFmtId="3" fontId="6" fillId="35" borderId="21" xfId="0" applyNumberFormat="1" applyFont="1" applyFill="1" applyBorder="1" applyAlignment="1" applyProtection="1">
      <alignment horizontal="center" vertical="center"/>
      <protection locked="0"/>
    </xf>
    <xf numFmtId="3" fontId="6" fillId="35" borderId="27" xfId="0" applyNumberFormat="1" applyFont="1" applyFill="1" applyBorder="1" applyAlignment="1" applyProtection="1">
      <alignment horizontal="center" vertical="center"/>
      <protection locked="0"/>
    </xf>
    <xf numFmtId="3" fontId="6" fillId="35" borderId="54" xfId="0" applyNumberFormat="1" applyFont="1" applyFill="1" applyBorder="1" applyAlignment="1" applyProtection="1">
      <alignment horizontal="center" vertical="center"/>
      <protection locked="0"/>
    </xf>
    <xf numFmtId="3" fontId="6" fillId="35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3" fontId="6" fillId="35" borderId="49" xfId="0" applyNumberFormat="1" applyFont="1" applyFill="1" applyBorder="1" applyAlignment="1" applyProtection="1">
      <alignment horizontal="center" vertical="center"/>
      <protection locked="0"/>
    </xf>
    <xf numFmtId="3" fontId="6" fillId="35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3" fontId="6" fillId="35" borderId="47" xfId="0" applyNumberFormat="1" applyFont="1" applyFill="1" applyBorder="1" applyAlignment="1">
      <alignment horizontal="center" vertical="center" wrapText="1"/>
    </xf>
    <xf numFmtId="3" fontId="6" fillId="35" borderId="48" xfId="0" applyNumberFormat="1" applyFont="1" applyFill="1" applyBorder="1" applyAlignment="1">
      <alignment horizontal="center" vertical="center" wrapText="1"/>
    </xf>
    <xf numFmtId="3" fontId="3" fillId="35" borderId="29" xfId="0" applyNumberFormat="1" applyFont="1" applyFill="1" applyBorder="1" applyAlignment="1">
      <alignment horizontal="center" vertical="center" wrapText="1"/>
    </xf>
    <xf numFmtId="43" fontId="10" fillId="0" borderId="47" xfId="0" applyNumberFormat="1" applyFont="1" applyBorder="1" applyAlignment="1">
      <alignment horizontal="center" vertical="center" wrapText="1"/>
    </xf>
    <xf numFmtId="43" fontId="10" fillId="0" borderId="4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6" fillId="36" borderId="29" xfId="0" applyNumberFormat="1" applyFont="1" applyFill="1" applyBorder="1" applyAlignment="1">
      <alignment horizontal="center" vertical="center" wrapText="1"/>
    </xf>
  </cellXfs>
  <cellStyles count="80">
    <cellStyle name="Normal" xfId="0"/>
    <cellStyle name="_!!! отчетные Форматы минэнерго к ИП 2011 (1.11.10)" xfId="15"/>
    <cellStyle name="_Книга1" xfId="16"/>
    <cellStyle name="_Книга1_Копия АРМ_БП_РСК_V10 0_2010021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5" xfId="61"/>
    <cellStyle name="Обычный 2" xfId="62"/>
    <cellStyle name="Обычный 2 2" xfId="63"/>
    <cellStyle name="Обычный 2 3" xfId="64"/>
    <cellStyle name="Обычный 3" xfId="65"/>
    <cellStyle name="Обычный 3 2" xfId="66"/>
    <cellStyle name="Обычный 4" xfId="67"/>
    <cellStyle name="Обычный 4 2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Обычный_Приложение 1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2 2" xfId="80"/>
    <cellStyle name="Процентный 3" xfId="81"/>
    <cellStyle name="Процентный 4" xfId="82"/>
    <cellStyle name="Связанная ячейка" xfId="83"/>
    <cellStyle name="Стиль 1" xfId="84"/>
    <cellStyle name="Стиль 1 2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4" xfId="91"/>
    <cellStyle name="Формула_GRES.2007.5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&#1055;\&#1055;&#1088;&#1080;&#1082;&#1072;&#1079;%20&#1087;&#1086;%20&#1058;&#1055;%20&#1085;&#1072;%202014%20&#1075;\&#1086;&#1090;%20&#1092;&#1080;&#1083;&#1080;&#1072;&#1083;&#1086;&#1074;\&#1040;&#1069;\&#1085;&#1072;%2012.09.2013\&#1055;&#1056;&#1048;&#1051;&#1054;&#1046;&#1045;&#1053;&#1048;&#1045;_4-10_(&#1089;%20&#1074;&#1099;&#1087;&#1072;&#1076;&#1072;&#1102;&#1097;&#1080;&#1084;&#1080;)%20&#1086;&#1090;%2011.09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&#1055;\&#1055;&#1088;&#1080;&#1082;&#1072;&#1079;%20&#1087;&#1086;%20&#1058;&#1055;%20&#1085;&#1072;%202014%20&#1075;\&#1086;&#1090;%20&#1092;&#1080;&#1083;&#1080;&#1072;&#1083;&#1086;&#1074;\&#1042;&#1069;\20_09,13\!!!!!!!!!!&#1055;&#1088;&#1080;&#1083;&#1086;&#1078;&#1077;&#1085;&#1080;&#1077;_4-10%20&#1058;&#1055;%20%20&#1080;&#1079;&#1084;%20+&#1040;&#1061;&#1044;%2020%2009%2013%20xls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&#1055;\&#1055;&#1088;&#1080;&#1082;&#1072;&#1079;%20&#1087;&#1086;%20&#1058;&#1055;%20&#1085;&#1072;%202014%20&#1075;\&#1086;&#1090;%20&#1092;&#1080;&#1083;&#1080;&#1072;&#1083;&#1086;&#1074;\&#1050;&#1072;&#1069;\18_09_13\&#1086;&#1090;&#1087;&#1088;&#1072;&#1074;&#1082;&#1072;\&#1055;&#1088;&#1080;&#1083;&#1086;&#1078;&#1077;&#1085;&#1080;&#1077;%204-10_2014_&#1050;&#1072;&#1083;&#1084;&#1101;&#1085;&#1077;&#1088;&#1075;&#1086;%20(17.09.201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&#1055;\&#1055;&#1088;&#1080;&#1082;&#1072;&#1079;%20&#1087;&#1086;%20&#1058;&#1055;%20&#1085;&#1072;%202014%20&#1075;\&#1086;&#1090;%20&#1092;&#1080;&#1083;&#1080;&#1072;&#1083;&#1086;&#1074;\&#1056;&#1069;\20_09_13\&#1055;&#1088;&#1080;&#1083;&#1086;&#1078;&#1077;&#1085;&#1080;&#1077;%204-10%20_20%2009%202013%20&#1089;%20&#1091;&#1095;%20&#1044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ожение 5 (НВВ без льгот)"/>
      <sheetName val="Приложение 6 (кальк) "/>
      <sheetName val="Таблица 7 .1 "/>
      <sheetName val="Таблица 7 .2"/>
      <sheetName val="Таблица 7.3 Подг ТУ"/>
      <sheetName val="Таблица 7.4 Проверка вып.ТУ"/>
      <sheetName val="Таблица 7.5 Рростехнадзор"/>
      <sheetName val="Таблица 7.6 факт присоед"/>
      <sheetName val="Таблица 7.7прям"/>
      <sheetName val="Таблица 7.8 косв"/>
      <sheetName val="Приложение 8 инвест за 3 года "/>
      <sheetName val="Приложение 9 СТС"/>
      <sheetName val="Расчет Удельных прил.9.1. "/>
      <sheetName val="Приложение 10 Выпадающие"/>
      <sheetName val="Себ. +26 счет"/>
      <sheetName val="Прочие"/>
      <sheetName val="КАЛЬКУЛЯЦИИ"/>
      <sheetName val="АНАЛИТИКА"/>
      <sheetName val="Аналитика производства"/>
      <sheetName val="Расчет ставок до 15кВт"/>
    </sheetNames>
    <sheetDataSet>
      <sheetData sheetId="0">
        <row r="312">
          <cell r="B312">
            <v>10</v>
          </cell>
          <cell r="C312">
            <v>64.8</v>
          </cell>
        </row>
        <row r="315">
          <cell r="B315">
            <v>194</v>
          </cell>
          <cell r="C315">
            <v>9570.019999999999</v>
          </cell>
        </row>
        <row r="320">
          <cell r="B320">
            <v>40</v>
          </cell>
          <cell r="C320">
            <v>12210</v>
          </cell>
        </row>
        <row r="323">
          <cell r="B323">
            <v>14</v>
          </cell>
          <cell r="C323">
            <v>22771</v>
          </cell>
        </row>
      </sheetData>
      <sheetData sheetId="3">
        <row r="13">
          <cell r="F13">
            <v>3281.425555907827</v>
          </cell>
        </row>
        <row r="14">
          <cell r="F14">
            <v>456.0260793103205</v>
          </cell>
        </row>
        <row r="15">
          <cell r="F15">
            <v>686.2332812235423</v>
          </cell>
        </row>
        <row r="16">
          <cell r="F16">
            <v>83.7249144172208</v>
          </cell>
        </row>
        <row r="17">
          <cell r="F17">
            <v>148.03015361078263</v>
          </cell>
        </row>
        <row r="18">
          <cell r="F18">
            <v>55.78068027857757</v>
          </cell>
        </row>
        <row r="69">
          <cell r="F69">
            <v>3579.316799912372</v>
          </cell>
        </row>
        <row r="70">
          <cell r="F70">
            <v>471.84501904395955</v>
          </cell>
        </row>
        <row r="71">
          <cell r="F71">
            <v>477.2567615844152</v>
          </cell>
        </row>
        <row r="72">
          <cell r="F72">
            <v>72.98974656624809</v>
          </cell>
        </row>
        <row r="73">
          <cell r="F73">
            <v>68.27831826300338</v>
          </cell>
        </row>
        <row r="74">
          <cell r="F74">
            <v>37.37260648250128</v>
          </cell>
        </row>
        <row r="76">
          <cell r="F76">
            <v>52.04717836990169</v>
          </cell>
        </row>
        <row r="77">
          <cell r="F77">
            <v>46.321974335305065</v>
          </cell>
        </row>
        <row r="78">
          <cell r="F78">
            <v>9.572114751840466</v>
          </cell>
        </row>
        <row r="80">
          <cell r="F80">
            <v>3492.801576919562</v>
          </cell>
        </row>
        <row r="81">
          <cell r="F81">
            <v>517.095512439922</v>
          </cell>
        </row>
        <row r="82">
          <cell r="F82">
            <v>608.678847739938</v>
          </cell>
        </row>
        <row r="83">
          <cell r="F83">
            <v>77.36581846105432</v>
          </cell>
        </row>
        <row r="84">
          <cell r="F84">
            <v>83.45239874889116</v>
          </cell>
        </row>
        <row r="85">
          <cell r="F85">
            <v>15.880107152555677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ожение 6 (кальк без льгот)"/>
      <sheetName val="Приложение 6 (кальк) "/>
      <sheetName val="Приложение 7 "/>
      <sheetName val="Таблица 7 .1"/>
      <sheetName val="Таблица 7 .2"/>
      <sheetName val="Таблица 7.3 Подг ТУ"/>
      <sheetName val="Таблица 7.4 разраб_ ПСД"/>
      <sheetName val="Таблица 7.5 Проверка вып.ТУ"/>
      <sheetName val="Таблица 7.6 Р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Приложение 9 СТС"/>
      <sheetName val="Приложение 9 СТС (2)"/>
      <sheetName val="Расчет Удельных прил.9.1. "/>
      <sheetName val="Приложение 10 Выпадающие"/>
      <sheetName val="Лист2"/>
    </sheetNames>
    <sheetDataSet>
      <sheetData sheetId="3">
        <row r="25">
          <cell r="F25">
            <v>3861.2642967963966</v>
          </cell>
        </row>
        <row r="26">
          <cell r="F26">
            <v>695.4148110721802</v>
          </cell>
        </row>
        <row r="27">
          <cell r="F27">
            <v>703.8306072639143</v>
          </cell>
        </row>
        <row r="28">
          <cell r="F28">
            <v>119.68729897303163</v>
          </cell>
        </row>
        <row r="29">
          <cell r="F29">
            <v>120.38512710734756</v>
          </cell>
        </row>
        <row r="30">
          <cell r="F30">
            <v>85.9076899374932</v>
          </cell>
        </row>
        <row r="89">
          <cell r="F89">
            <v>4030.746618148795</v>
          </cell>
        </row>
        <row r="90">
          <cell r="F90">
            <v>729.5296629636508</v>
          </cell>
        </row>
        <row r="91">
          <cell r="F91">
            <v>728.6317238825638</v>
          </cell>
        </row>
        <row r="92">
          <cell r="F92">
            <v>113.75884185355338</v>
          </cell>
        </row>
        <row r="93">
          <cell r="F93">
            <v>116.0739113509302</v>
          </cell>
        </row>
        <row r="94">
          <cell r="F94">
            <v>84.09341699804438</v>
          </cell>
        </row>
        <row r="96">
          <cell r="F96">
            <v>77.95818667221651</v>
          </cell>
        </row>
        <row r="97">
          <cell r="F97">
            <v>78.41271623739938</v>
          </cell>
        </row>
        <row r="98">
          <cell r="F98">
            <v>37.283604361182455</v>
          </cell>
        </row>
        <row r="101">
          <cell r="F101">
            <v>3994.3577667995914</v>
          </cell>
        </row>
        <row r="102">
          <cell r="F102">
            <v>845.071279764499</v>
          </cell>
        </row>
        <row r="103">
          <cell r="F103">
            <v>1028.636659551726</v>
          </cell>
        </row>
        <row r="104">
          <cell r="F104">
            <v>133.25213437660236</v>
          </cell>
        </row>
        <row r="105">
          <cell r="F105">
            <v>170.36880097293712</v>
          </cell>
        </row>
        <row r="106">
          <cell r="F106">
            <v>81.0067968023587</v>
          </cell>
        </row>
      </sheetData>
      <sheetData sheetId="17">
        <row r="10">
          <cell r="C10">
            <v>289.468</v>
          </cell>
        </row>
        <row r="21">
          <cell r="C21">
            <v>616.00875</v>
          </cell>
        </row>
        <row r="32">
          <cell r="C32">
            <v>536.9585</v>
          </cell>
        </row>
        <row r="36">
          <cell r="C36">
            <v>627.1306000000001</v>
          </cell>
        </row>
        <row r="51">
          <cell r="C51">
            <v>1428.6721943998573</v>
          </cell>
        </row>
        <row r="59">
          <cell r="D59">
            <v>227.763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2013г"/>
      <sheetName val="ПРЯМ КОСВ 2013"/>
      <sheetName val="На соотв УПР УЧЕТУ 2012"/>
      <sheetName val="2012г все тп"/>
      <sheetName val="ТП_2012 смета без инд"/>
      <sheetName val="НВВ без льготной категории"/>
      <sheetName val="Приложение 6 (кальк) "/>
      <sheetName val="Приложение 6 (кал без вып"/>
      <sheetName val="Приложение 7 "/>
      <sheetName val="Таблица 7 .1"/>
      <sheetName val="Таблица 7 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ИПР Калмыкия 2013"/>
      <sheetName val="для приложени 8 (2012 факт)"/>
      <sheetName val="Приложение 9 СТС"/>
      <sheetName val="Расчет Удельных прил.9.1. "/>
      <sheetName val="Приложение 10 Выпадающие"/>
      <sheetName val="тарифныес тавки"/>
      <sheetName val="стоим маш_час"/>
      <sheetName val="удел стоим"/>
    </sheetNames>
    <sheetDataSet>
      <sheetData sheetId="11">
        <row r="13">
          <cell r="K13">
            <v>9897100.417558083</v>
          </cell>
          <cell r="L13">
            <v>6298154.811173325</v>
          </cell>
          <cell r="M13">
            <v>494855.02087790414</v>
          </cell>
          <cell r="N13">
            <v>38960.827803145046</v>
          </cell>
          <cell r="O13">
            <v>557224.2287113067</v>
          </cell>
          <cell r="P13">
            <v>194804.13901572523</v>
          </cell>
          <cell r="Q13">
            <v>107695.78431848674</v>
          </cell>
          <cell r="R13">
            <v>1254</v>
          </cell>
          <cell r="S13">
            <v>798</v>
          </cell>
          <cell r="T13">
            <v>408.51</v>
          </cell>
          <cell r="U13">
            <v>150</v>
          </cell>
          <cell r="V13">
            <v>469.13</v>
          </cell>
          <cell r="W13">
            <v>1013</v>
          </cell>
          <cell r="X13">
            <v>4150</v>
          </cell>
          <cell r="AH13">
            <v>751.1292332834826</v>
          </cell>
        </row>
        <row r="15">
          <cell r="K15">
            <v>9504133.746893713</v>
          </cell>
          <cell r="L15">
            <v>6048085.111659636</v>
          </cell>
          <cell r="M15">
            <v>476540.7249875014</v>
          </cell>
          <cell r="N15">
            <v>34627.71251705739</v>
          </cell>
          <cell r="O15">
            <v>525074.7792282783</v>
          </cell>
          <cell r="P15">
            <v>174948.34388771895</v>
          </cell>
          <cell r="Q15">
            <v>92751.18653242887</v>
          </cell>
          <cell r="R15">
            <v>1254</v>
          </cell>
          <cell r="S15">
            <v>798</v>
          </cell>
          <cell r="T15">
            <v>408.51</v>
          </cell>
          <cell r="U15">
            <v>150</v>
          </cell>
          <cell r="V15">
            <v>469.13</v>
          </cell>
          <cell r="W15">
            <v>1013</v>
          </cell>
          <cell r="X15">
            <v>4150</v>
          </cell>
          <cell r="AH15">
            <v>716.1500220242202</v>
          </cell>
        </row>
        <row r="16">
          <cell r="N16">
            <v>29383.030271092422</v>
          </cell>
          <cell r="P16">
            <v>146915.15135546212</v>
          </cell>
          <cell r="Q16">
            <v>61967.50125993525</v>
          </cell>
          <cell r="U16">
            <v>150</v>
          </cell>
          <cell r="W16">
            <v>1013</v>
          </cell>
          <cell r="X16">
            <v>4150</v>
          </cell>
          <cell r="AH16">
            <v>44.845790116034216</v>
          </cell>
        </row>
        <row r="17">
          <cell r="K17">
            <v>9514789.038561294</v>
          </cell>
          <cell r="L17">
            <v>6054865.751811733</v>
          </cell>
          <cell r="M17">
            <v>507196.9913380922</v>
          </cell>
          <cell r="N17">
            <v>37052.68956117016</v>
          </cell>
          <cell r="O17">
            <v>584309.0981424497</v>
          </cell>
          <cell r="P17">
            <v>207700.1340543292</v>
          </cell>
          <cell r="Q17">
            <v>83673.95311810446</v>
          </cell>
          <cell r="R17">
            <v>1254</v>
          </cell>
          <cell r="S17">
            <v>798</v>
          </cell>
          <cell r="T17">
            <v>408.51</v>
          </cell>
          <cell r="U17">
            <v>150</v>
          </cell>
          <cell r="V17">
            <v>469.13</v>
          </cell>
          <cell r="W17">
            <v>1013</v>
          </cell>
          <cell r="X17">
            <v>4150</v>
          </cell>
          <cell r="AH17">
            <v>734.1839114144453</v>
          </cell>
        </row>
      </sheetData>
      <sheetData sheetId="24">
        <row r="23">
          <cell r="C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(3)Приложение 5 (НВВ)"/>
      <sheetName val="(2)Приложение 6 (кальк) "/>
      <sheetName val="Приложение 7 "/>
      <sheetName val="(5)Таблица 7 .1"/>
      <sheetName val="Таблица 7 .2"/>
      <sheetName val="Таблица 7.3 Подг ТУ"/>
      <sheetName val="Таблица 7.4 разраб_ ПСД"/>
      <sheetName val="Таблица 7.5 Проверка вып.ТУ"/>
      <sheetName val="Таблица 7.6 Рростехнадзор"/>
      <sheetName val="Таблица 7.7 факт присоед"/>
      <sheetName val="Таблица 7.8 прям"/>
      <sheetName val="Таблица 7.9 косв"/>
      <sheetName val="(1)Прил. 8 инвест за 3 года "/>
      <sheetName val="(7)Приложение 9 СТС"/>
      <sheetName val="(6)Расчет Удельных прил.9.1. "/>
      <sheetName val="(8)Приложение 10 Выпадающие"/>
    </sheetNames>
    <sheetDataSet>
      <sheetData sheetId="2">
        <row r="12">
          <cell r="I12">
            <v>1935.8616994120569</v>
          </cell>
        </row>
        <row r="13">
          <cell r="F13">
            <v>2770.8475575352118</v>
          </cell>
        </row>
        <row r="14">
          <cell r="F14">
            <v>887.0426395438093</v>
          </cell>
        </row>
        <row r="15">
          <cell r="F15">
            <v>902.1498291965926</v>
          </cell>
        </row>
        <row r="16">
          <cell r="F16">
            <v>545.3719838465711</v>
          </cell>
        </row>
        <row r="17">
          <cell r="F17">
            <v>486.36581113458465</v>
          </cell>
        </row>
        <row r="18">
          <cell r="F18">
            <v>756.2044487539941</v>
          </cell>
        </row>
        <row r="69">
          <cell r="F69">
            <v>1167.2184345861958</v>
          </cell>
        </row>
        <row r="70">
          <cell r="F70">
            <v>379.1781428579637</v>
          </cell>
        </row>
        <row r="71">
          <cell r="F71">
            <v>496.7759174080329</v>
          </cell>
        </row>
        <row r="72">
          <cell r="F72">
            <v>236.31889266826812</v>
          </cell>
        </row>
        <row r="73">
          <cell r="F73">
            <v>287.672891952879</v>
          </cell>
        </row>
        <row r="74">
          <cell r="F74">
            <v>423.37814530511497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80">
          <cell r="F80">
            <v>1783.9986863458857</v>
          </cell>
        </row>
        <row r="81">
          <cell r="F81">
            <v>574.5106062914668</v>
          </cell>
        </row>
        <row r="82">
          <cell r="F82">
            <v>687.6314976863795</v>
          </cell>
        </row>
        <row r="83">
          <cell r="F83">
            <v>355.18545746169616</v>
          </cell>
        </row>
        <row r="84">
          <cell r="F84">
            <v>397.51978814193404</v>
          </cell>
        </row>
        <row r="85">
          <cell r="F85">
            <v>585.7986662618626</v>
          </cell>
        </row>
      </sheetData>
      <sheetData sheetId="15">
        <row r="10">
          <cell r="C10">
            <v>273328</v>
          </cell>
        </row>
        <row r="16">
          <cell r="C16">
            <v>498300</v>
          </cell>
        </row>
        <row r="23">
          <cell r="C23">
            <v>361855</v>
          </cell>
        </row>
        <row r="29">
          <cell r="C29">
            <v>849149.25</v>
          </cell>
        </row>
        <row r="37">
          <cell r="C37">
            <v>1746.3398876404494</v>
          </cell>
        </row>
        <row r="44">
          <cell r="C44">
            <v>1023.8451043338682</v>
          </cell>
        </row>
        <row r="53">
          <cell r="C53">
            <v>774.1115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view="pageBreakPreview" zoomScale="80" zoomScaleNormal="7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20.625" style="0" customWidth="1"/>
    <col min="4" max="4" width="21.625" style="0" customWidth="1"/>
    <col min="5" max="5" width="16.75390625" style="0" customWidth="1"/>
    <col min="6" max="6" width="13.25390625" style="0" customWidth="1"/>
    <col min="7" max="7" width="13.625" style="0" customWidth="1"/>
    <col min="8" max="8" width="10.875" style="0" bestFit="1" customWidth="1"/>
  </cols>
  <sheetData>
    <row r="1" spans="1:7" ht="64.5" customHeight="1" thickBot="1">
      <c r="A1" s="88" t="s">
        <v>54</v>
      </c>
      <c r="B1" s="88"/>
      <c r="C1" s="88"/>
      <c r="D1" s="88"/>
      <c r="E1" s="88"/>
      <c r="F1" s="18"/>
      <c r="G1" s="18"/>
    </row>
    <row r="2" spans="1:7" ht="42.75" customHeight="1" thickBot="1">
      <c r="A2" s="93"/>
      <c r="B2" s="95" t="s">
        <v>0</v>
      </c>
      <c r="C2" s="93" t="s">
        <v>1</v>
      </c>
      <c r="D2" s="91" t="s">
        <v>45</v>
      </c>
      <c r="E2" s="92"/>
      <c r="F2" s="19"/>
      <c r="G2" s="18"/>
    </row>
    <row r="3" spans="1:7" ht="14.25" customHeight="1" thickBot="1">
      <c r="A3" s="94"/>
      <c r="B3" s="96"/>
      <c r="C3" s="94"/>
      <c r="D3" s="2" t="s">
        <v>3</v>
      </c>
      <c r="E3" s="1" t="s">
        <v>4</v>
      </c>
      <c r="F3" s="19"/>
      <c r="G3" s="18"/>
    </row>
    <row r="4" spans="1:11" ht="81.75" customHeight="1" thickBot="1">
      <c r="A4" s="3">
        <v>1</v>
      </c>
      <c r="B4" s="20">
        <v>2</v>
      </c>
      <c r="C4" s="3">
        <v>3</v>
      </c>
      <c r="D4" s="21">
        <v>6</v>
      </c>
      <c r="E4" s="4">
        <v>7</v>
      </c>
      <c r="F4" s="97"/>
      <c r="G4" s="98"/>
      <c r="H4" s="99"/>
      <c r="I4" s="99"/>
      <c r="J4" s="89"/>
      <c r="K4" s="90"/>
    </row>
    <row r="5" spans="1:9" ht="75.75" customHeight="1" thickBot="1">
      <c r="A5" s="105" t="s">
        <v>5</v>
      </c>
      <c r="B5" s="108" t="s">
        <v>6</v>
      </c>
      <c r="C5" s="109"/>
      <c r="D5" s="109"/>
      <c r="E5" s="110"/>
      <c r="F5" s="97"/>
      <c r="G5" s="98"/>
      <c r="H5" s="100"/>
      <c r="I5" s="90"/>
    </row>
    <row r="6" spans="1:7" ht="43.5" customHeight="1" thickBot="1">
      <c r="A6" s="106"/>
      <c r="B6" s="5" t="s">
        <v>8</v>
      </c>
      <c r="C6" s="6" t="s">
        <v>9</v>
      </c>
      <c r="D6" s="103">
        <f>D7+D8+D9+D10</f>
        <v>10353.543932739762</v>
      </c>
      <c r="E6" s="104"/>
      <c r="F6" s="22"/>
      <c r="G6" s="23"/>
    </row>
    <row r="7" spans="1:7" ht="30" customHeight="1" thickBot="1">
      <c r="A7" s="106"/>
      <c r="B7" s="7" t="s">
        <v>10</v>
      </c>
      <c r="C7" s="8" t="s">
        <v>9</v>
      </c>
      <c r="D7" s="101">
        <f>'[1]Приложение 6 (кальк) '!F13</f>
        <v>3281.425555907827</v>
      </c>
      <c r="E7" s="102"/>
      <c r="F7" s="22"/>
      <c r="G7" s="23"/>
    </row>
    <row r="8" spans="1:7" ht="39.75" customHeight="1" thickBot="1">
      <c r="A8" s="106"/>
      <c r="B8" s="9" t="s">
        <v>11</v>
      </c>
      <c r="C8" s="6" t="s">
        <v>9</v>
      </c>
      <c r="D8" s="117">
        <f>'[1]Приложение 6 (кальк) '!F69</f>
        <v>3579.316799912372</v>
      </c>
      <c r="E8" s="118"/>
      <c r="F8" s="22"/>
      <c r="G8" s="23"/>
    </row>
    <row r="9" spans="1:7" ht="39.75" customHeight="1" thickBot="1">
      <c r="A9" s="106"/>
      <c r="B9" s="10" t="s">
        <v>12</v>
      </c>
      <c r="C9" s="8" t="s">
        <v>9</v>
      </c>
      <c r="D9" s="101"/>
      <c r="E9" s="102"/>
      <c r="F9" s="22"/>
      <c r="G9" s="23"/>
    </row>
    <row r="10" spans="1:7" ht="42" customHeight="1" thickBot="1">
      <c r="A10" s="106"/>
      <c r="B10" s="9" t="s">
        <v>13</v>
      </c>
      <c r="C10" s="6"/>
      <c r="D10" s="115">
        <f>'[1]Приложение 6 (кальк) '!F80</f>
        <v>3492.801576919562</v>
      </c>
      <c r="E10" s="116"/>
      <c r="F10" s="25"/>
      <c r="G10" s="25"/>
    </row>
    <row r="11" spans="1:7" ht="32.25" customHeight="1" thickBot="1">
      <c r="A11" s="106"/>
      <c r="B11" s="11" t="s">
        <v>14</v>
      </c>
      <c r="C11" s="8" t="s">
        <v>9</v>
      </c>
      <c r="D11" s="12">
        <f>D12+D13+D14+D15</f>
        <v>1444.966610794202</v>
      </c>
      <c r="E11" s="24">
        <f>E12+E13+E14+E15</f>
        <v>1772.1688905478954</v>
      </c>
      <c r="F11" s="22"/>
      <c r="G11" s="23"/>
    </row>
    <row r="12" spans="1:7" ht="27" customHeight="1" thickBot="1">
      <c r="A12" s="106"/>
      <c r="B12" s="9" t="s">
        <v>10</v>
      </c>
      <c r="C12" s="6" t="s">
        <v>9</v>
      </c>
      <c r="D12" s="13">
        <f>'[1]Приложение 6 (кальк) '!F14</f>
        <v>456.0260793103205</v>
      </c>
      <c r="E12" s="26">
        <f>'[1]Приложение 6 (кальк) '!F15</f>
        <v>686.2332812235423</v>
      </c>
      <c r="F12" s="22"/>
      <c r="G12" s="23"/>
    </row>
    <row r="13" spans="1:7" ht="28.5" customHeight="1" thickBot="1">
      <c r="A13" s="106"/>
      <c r="B13" s="10" t="s">
        <v>11</v>
      </c>
      <c r="C13" s="8" t="s">
        <v>9</v>
      </c>
      <c r="D13" s="14">
        <f>'[1]Приложение 6 (кальк) '!F70</f>
        <v>471.84501904395955</v>
      </c>
      <c r="E13" s="27">
        <f>'[1]Приложение 6 (кальк) '!F71</f>
        <v>477.2567615844152</v>
      </c>
      <c r="F13" s="22"/>
      <c r="G13" s="23"/>
    </row>
    <row r="14" spans="1:7" ht="39.75" customHeight="1" thickBot="1">
      <c r="A14" s="106"/>
      <c r="B14" s="9" t="s">
        <v>12</v>
      </c>
      <c r="C14" s="6" t="s">
        <v>9</v>
      </c>
      <c r="D14" s="13"/>
      <c r="E14" s="26"/>
      <c r="F14" s="22"/>
      <c r="G14" s="23"/>
    </row>
    <row r="15" spans="1:7" ht="46.5" customHeight="1" thickBot="1">
      <c r="A15" s="106"/>
      <c r="B15" s="10" t="s">
        <v>13</v>
      </c>
      <c r="C15" s="8" t="s">
        <v>9</v>
      </c>
      <c r="D15" s="14">
        <f>'[1]Приложение 6 (кальк) '!F81</f>
        <v>517.095512439922</v>
      </c>
      <c r="E15" s="27">
        <f>'[1]Приложение 6 (кальк) '!F82</f>
        <v>608.678847739938</v>
      </c>
      <c r="F15" s="25"/>
      <c r="G15" s="25"/>
    </row>
    <row r="16" spans="1:7" ht="30" customHeight="1" thickBot="1">
      <c r="A16" s="106"/>
      <c r="B16" s="15" t="s">
        <v>15</v>
      </c>
      <c r="C16" s="6" t="s">
        <v>9</v>
      </c>
      <c r="D16" s="16">
        <f>D17+D18+D19+D20</f>
        <v>286.1276578144249</v>
      </c>
      <c r="E16" s="28">
        <f>E17+E18+E19+E20</f>
        <v>346.0828449579822</v>
      </c>
      <c r="F16" s="22"/>
      <c r="G16" s="23"/>
    </row>
    <row r="17" spans="1:7" ht="26.25" customHeight="1" thickBot="1">
      <c r="A17" s="106"/>
      <c r="B17" s="10" t="s">
        <v>10</v>
      </c>
      <c r="C17" s="8" t="s">
        <v>9</v>
      </c>
      <c r="D17" s="14">
        <f>'[1]Приложение 6 (кальк) '!F16</f>
        <v>83.7249144172208</v>
      </c>
      <c r="E17" s="27">
        <f>'[1]Приложение 6 (кальк) '!F17</f>
        <v>148.03015361078263</v>
      </c>
      <c r="F17" s="22"/>
      <c r="G17" s="23"/>
    </row>
    <row r="18" spans="1:7" ht="33" customHeight="1" thickBot="1">
      <c r="A18" s="106"/>
      <c r="B18" s="9" t="s">
        <v>11</v>
      </c>
      <c r="C18" s="6" t="s">
        <v>9</v>
      </c>
      <c r="D18" s="13">
        <f>'[1]Приложение 6 (кальк) '!F72</f>
        <v>72.98974656624809</v>
      </c>
      <c r="E18" s="26">
        <f>'[1]Приложение 6 (кальк) '!F73</f>
        <v>68.27831826300338</v>
      </c>
      <c r="F18" s="22"/>
      <c r="G18" s="23"/>
    </row>
    <row r="19" spans="1:7" ht="37.5" customHeight="1" thickBot="1">
      <c r="A19" s="106"/>
      <c r="B19" s="10" t="s">
        <v>12</v>
      </c>
      <c r="C19" s="8" t="s">
        <v>9</v>
      </c>
      <c r="D19" s="14">
        <f>'[1]Приложение 6 (кальк) '!F76</f>
        <v>52.04717836990169</v>
      </c>
      <c r="E19" s="27">
        <f>'[1]Приложение 6 (кальк) '!F77</f>
        <v>46.321974335305065</v>
      </c>
      <c r="F19" s="22"/>
      <c r="G19" s="23"/>
    </row>
    <row r="20" spans="1:7" ht="35.25" customHeight="1" thickBot="1">
      <c r="A20" s="106"/>
      <c r="B20" s="9" t="s">
        <v>13</v>
      </c>
      <c r="C20" s="6" t="s">
        <v>9</v>
      </c>
      <c r="D20" s="13">
        <f>'[1]Приложение 6 (кальк) '!F83</f>
        <v>77.36581846105432</v>
      </c>
      <c r="E20" s="26">
        <f>'[1]Приложение 6 (кальк) '!F84</f>
        <v>83.45239874889116</v>
      </c>
      <c r="F20" s="25"/>
      <c r="G20" s="25"/>
    </row>
    <row r="21" spans="1:7" ht="35.25" customHeight="1" thickBot="1">
      <c r="A21" s="106"/>
      <c r="B21" s="15" t="s">
        <v>16</v>
      </c>
      <c r="C21" s="6" t="s">
        <v>9</v>
      </c>
      <c r="D21" s="111">
        <f>D22+D23++D24+D25</f>
        <v>118.605508665475</v>
      </c>
      <c r="E21" s="112"/>
      <c r="F21" s="22"/>
      <c r="G21" s="23"/>
    </row>
    <row r="22" spans="1:7" ht="24.75" customHeight="1" thickBot="1">
      <c r="A22" s="106"/>
      <c r="B22" s="10" t="s">
        <v>10</v>
      </c>
      <c r="C22" s="8" t="s">
        <v>9</v>
      </c>
      <c r="D22" s="113">
        <f>'[1]Приложение 6 (кальк) '!F18</f>
        <v>55.78068027857757</v>
      </c>
      <c r="E22" s="114"/>
      <c r="F22" s="22"/>
      <c r="G22" s="23"/>
    </row>
    <row r="23" spans="1:7" ht="32.25" customHeight="1" thickBot="1">
      <c r="A23" s="106"/>
      <c r="B23" s="9" t="s">
        <v>11</v>
      </c>
      <c r="C23" s="6" t="s">
        <v>9</v>
      </c>
      <c r="D23" s="115">
        <f>'[1]Приложение 6 (кальк) '!F74</f>
        <v>37.37260648250128</v>
      </c>
      <c r="E23" s="116"/>
      <c r="F23" s="22"/>
      <c r="G23" s="23"/>
    </row>
    <row r="24" spans="1:7" ht="36.75" customHeight="1" thickBot="1">
      <c r="A24" s="106"/>
      <c r="B24" s="10" t="s">
        <v>12</v>
      </c>
      <c r="C24" s="8" t="s">
        <v>9</v>
      </c>
      <c r="D24" s="113">
        <f>'[1]Приложение 6 (кальк) '!F78</f>
        <v>9.572114751840466</v>
      </c>
      <c r="E24" s="114"/>
      <c r="F24" s="22"/>
      <c r="G24" s="23"/>
    </row>
    <row r="25" spans="1:7" ht="94.5" customHeight="1" thickBot="1">
      <c r="A25" s="107"/>
      <c r="B25" s="9" t="s">
        <v>13</v>
      </c>
      <c r="C25" s="6" t="s">
        <v>9</v>
      </c>
      <c r="D25" s="115">
        <f>'[1]Приложение 6 (кальк) '!F85</f>
        <v>15.880107152555677</v>
      </c>
      <c r="E25" s="116"/>
      <c r="F25" s="23"/>
      <c r="G25" s="23"/>
    </row>
    <row r="26" spans="1:5" ht="64.5" customHeight="1" thickBot="1">
      <c r="A26" s="119" t="s">
        <v>17</v>
      </c>
      <c r="B26" s="120" t="s">
        <v>18</v>
      </c>
      <c r="C26" s="121"/>
      <c r="D26" s="121"/>
      <c r="E26" s="122"/>
    </row>
    <row r="27" spans="1:5" ht="32.25" thickBot="1">
      <c r="A27" s="106"/>
      <c r="B27" s="29" t="s">
        <v>19</v>
      </c>
      <c r="C27" s="30" t="s">
        <v>20</v>
      </c>
      <c r="D27" s="32">
        <v>271980</v>
      </c>
      <c r="E27" s="33">
        <v>395690</v>
      </c>
    </row>
    <row r="28" spans="1:5" ht="46.5" customHeight="1" thickBot="1">
      <c r="A28" s="106"/>
      <c r="B28" s="34" t="s">
        <v>21</v>
      </c>
      <c r="C28" s="6" t="s">
        <v>20</v>
      </c>
      <c r="D28" s="36">
        <v>324420</v>
      </c>
      <c r="E28" s="37">
        <v>404080</v>
      </c>
    </row>
    <row r="29" spans="1:5" ht="46.5" customHeight="1" thickBot="1">
      <c r="A29" s="106"/>
      <c r="B29" s="38" t="s">
        <v>22</v>
      </c>
      <c r="C29" s="8" t="s">
        <v>20</v>
      </c>
      <c r="D29" s="40">
        <v>388160</v>
      </c>
      <c r="E29" s="41">
        <v>431040</v>
      </c>
    </row>
    <row r="30" spans="1:5" ht="41.25" customHeight="1" thickBot="1">
      <c r="A30" s="106"/>
      <c r="B30" s="42" t="s">
        <v>23</v>
      </c>
      <c r="C30" s="6" t="s">
        <v>20</v>
      </c>
      <c r="D30" s="36">
        <v>388160</v>
      </c>
      <c r="E30" s="37">
        <v>452500</v>
      </c>
    </row>
    <row r="31" spans="1:5" ht="101.25" customHeight="1" thickBot="1">
      <c r="A31" s="106"/>
      <c r="B31" s="43" t="s">
        <v>24</v>
      </c>
      <c r="C31" s="17" t="s">
        <v>20</v>
      </c>
      <c r="D31" s="45">
        <v>388160</v>
      </c>
      <c r="E31" s="46">
        <v>452500</v>
      </c>
    </row>
    <row r="32" spans="1:5" ht="70.5" customHeight="1" thickBot="1">
      <c r="A32" s="106" t="s">
        <v>25</v>
      </c>
      <c r="B32" s="124" t="s">
        <v>26</v>
      </c>
      <c r="C32" s="125"/>
      <c r="D32" s="125"/>
      <c r="E32" s="128"/>
    </row>
    <row r="33" spans="1:5" ht="42.75" customHeight="1" thickBot="1">
      <c r="A33" s="106"/>
      <c r="B33" s="29" t="s">
        <v>27</v>
      </c>
      <c r="C33" s="30" t="s">
        <v>20</v>
      </c>
      <c r="D33" s="31">
        <v>236590</v>
      </c>
      <c r="E33" s="32">
        <v>525370</v>
      </c>
    </row>
    <row r="34" spans="1:5" ht="39.75" customHeight="1" thickBot="1">
      <c r="A34" s="106"/>
      <c r="B34" s="34" t="s">
        <v>28</v>
      </c>
      <c r="C34" s="6" t="s">
        <v>20</v>
      </c>
      <c r="D34" s="35">
        <v>251640</v>
      </c>
      <c r="E34" s="36">
        <v>558020</v>
      </c>
    </row>
    <row r="35" spans="1:5" ht="39.75" customHeight="1" thickBot="1">
      <c r="A35" s="106"/>
      <c r="B35" s="38" t="s">
        <v>29</v>
      </c>
      <c r="C35" s="8" t="s">
        <v>20</v>
      </c>
      <c r="D35" s="39">
        <v>339840</v>
      </c>
      <c r="E35" s="40">
        <v>658130</v>
      </c>
    </row>
    <row r="36" spans="1:5" ht="39" customHeight="1" thickBot="1">
      <c r="A36" s="106"/>
      <c r="B36" s="42" t="s">
        <v>30</v>
      </c>
      <c r="C36" s="6" t="s">
        <v>20</v>
      </c>
      <c r="D36" s="35">
        <v>411530</v>
      </c>
      <c r="E36" s="36">
        <v>687830</v>
      </c>
    </row>
    <row r="37" spans="1:5" ht="66.75" customHeight="1" thickBot="1">
      <c r="A37" s="106"/>
      <c r="B37" s="43" t="s">
        <v>31</v>
      </c>
      <c r="C37" s="17" t="s">
        <v>20</v>
      </c>
      <c r="D37" s="44">
        <v>411530</v>
      </c>
      <c r="E37" s="45">
        <v>687830</v>
      </c>
    </row>
    <row r="38" spans="1:5" ht="69.75" customHeight="1" thickBot="1">
      <c r="A38" s="129" t="s">
        <v>32</v>
      </c>
      <c r="B38" s="132" t="s">
        <v>33</v>
      </c>
      <c r="C38" s="133"/>
      <c r="D38" s="133"/>
      <c r="E38" s="134"/>
    </row>
    <row r="39" spans="1:5" ht="40.5" customHeight="1" thickBot="1">
      <c r="A39" s="130"/>
      <c r="B39" s="29" t="s">
        <v>34</v>
      </c>
      <c r="C39" s="30" t="s">
        <v>9</v>
      </c>
      <c r="D39" s="31">
        <f>183200/('[1]Приложение 4 (производство)'!C315/'[1]Приложение 4 (производство)'!B315)</f>
        <v>3713.764443543483</v>
      </c>
      <c r="E39" s="32">
        <f>D39</f>
        <v>3713.764443543483</v>
      </c>
    </row>
    <row r="40" spans="1:5" ht="38.25" customHeight="1" thickBot="1">
      <c r="A40" s="130"/>
      <c r="B40" s="34" t="s">
        <v>35</v>
      </c>
      <c r="C40" s="6" t="s">
        <v>9</v>
      </c>
      <c r="D40" s="35">
        <f>183200/(400*0.89)</f>
        <v>514.6067415730337</v>
      </c>
      <c r="E40" s="36">
        <f>D40</f>
        <v>514.6067415730337</v>
      </c>
    </row>
    <row r="41" spans="1:5" ht="80.25" customHeight="1" thickBot="1">
      <c r="A41" s="130"/>
      <c r="B41" s="47" t="s">
        <v>36</v>
      </c>
      <c r="C41" s="17" t="s">
        <v>9</v>
      </c>
      <c r="D41" s="44">
        <f>183200/(1000*0.89)</f>
        <v>205.8426966292135</v>
      </c>
      <c r="E41" s="45">
        <f>D41</f>
        <v>205.8426966292135</v>
      </c>
    </row>
    <row r="42" spans="1:5" ht="75.75" customHeight="1" thickBot="1">
      <c r="A42" s="130"/>
      <c r="B42" s="124" t="s">
        <v>37</v>
      </c>
      <c r="C42" s="125"/>
      <c r="D42" s="126"/>
      <c r="E42" s="127"/>
    </row>
    <row r="43" spans="1:5" ht="38.25" customHeight="1" thickBot="1">
      <c r="A43" s="130"/>
      <c r="B43" s="48" t="s">
        <v>38</v>
      </c>
      <c r="C43" s="49" t="s">
        <v>9</v>
      </c>
      <c r="D43" s="32">
        <f>44670/('[1]Приложение 4 (производство)'!C312/'[1]Приложение 4 (производство)'!B312)</f>
        <v>6893.518518518519</v>
      </c>
      <c r="E43" s="33">
        <f>D43</f>
        <v>6893.518518518519</v>
      </c>
    </row>
    <row r="44" spans="1:5" ht="33.75" customHeight="1" thickBot="1">
      <c r="A44" s="130"/>
      <c r="B44" s="50" t="s">
        <v>39</v>
      </c>
      <c r="C44" s="51" t="s">
        <v>9</v>
      </c>
      <c r="D44" s="36">
        <f>164630/('[1]Приложение 4 (производство)'!C315/'[1]Приложение 4 (производство)'!B315)</f>
        <v>3337.3200891952165</v>
      </c>
      <c r="E44" s="37">
        <f>D44</f>
        <v>3337.3200891952165</v>
      </c>
    </row>
    <row r="45" spans="1:5" ht="32.25" customHeight="1" thickBot="1">
      <c r="A45" s="130"/>
      <c r="B45" s="52" t="s">
        <v>40</v>
      </c>
      <c r="C45" s="53" t="s">
        <v>9</v>
      </c>
      <c r="D45" s="40">
        <f>603610/('[1]Приложение 4 (производство)'!C320/'[1]Приложение 4 (производство)'!B320)</f>
        <v>1977.4283374283375</v>
      </c>
      <c r="E45" s="41">
        <f>D45</f>
        <v>1977.4283374283375</v>
      </c>
    </row>
    <row r="46" spans="1:5" ht="32.25" customHeight="1" thickBot="1">
      <c r="A46" s="130"/>
      <c r="B46" s="54" t="s">
        <v>41</v>
      </c>
      <c r="C46" s="51" t="s">
        <v>9</v>
      </c>
      <c r="D46" s="36">
        <f>880210/('[1]Приложение 4 (производство)'!C323/'[1]Приложение 4 (производство)'!B323)</f>
        <v>541.1681524746388</v>
      </c>
      <c r="E46" s="37">
        <f>D46</f>
        <v>541.1681524746388</v>
      </c>
    </row>
    <row r="47" spans="1:5" ht="32.25" customHeight="1" thickBot="1">
      <c r="A47" s="130"/>
      <c r="B47" s="52" t="s">
        <v>42</v>
      </c>
      <c r="C47" s="53" t="s">
        <v>9</v>
      </c>
      <c r="D47" s="40">
        <f>D46</f>
        <v>541.1681524746388</v>
      </c>
      <c r="E47" s="41">
        <f>E46</f>
        <v>541.1681524746388</v>
      </c>
    </row>
    <row r="48" spans="1:5" ht="32.25" customHeight="1" thickBot="1">
      <c r="A48" s="130"/>
      <c r="B48" s="54" t="s">
        <v>43</v>
      </c>
      <c r="C48" s="51" t="s">
        <v>9</v>
      </c>
      <c r="D48" s="36">
        <f>1914950/('[1]Приложение 4 (производство)'!C323/'[1]Приложение 4 (производство)'!B323)</f>
        <v>1177.3439901629265</v>
      </c>
      <c r="E48" s="37">
        <f>D48</f>
        <v>1177.3439901629265</v>
      </c>
    </row>
    <row r="49" spans="1:5" ht="15" customHeight="1" thickBot="1">
      <c r="A49" s="131"/>
      <c r="B49" s="55" t="s">
        <v>44</v>
      </c>
      <c r="C49" s="56" t="s">
        <v>9</v>
      </c>
      <c r="D49" s="45">
        <f>D48</f>
        <v>1177.3439901629265</v>
      </c>
      <c r="E49" s="46">
        <f>E48</f>
        <v>1177.3439901629265</v>
      </c>
    </row>
    <row r="50" spans="1:6" ht="15.75">
      <c r="A50" s="123"/>
      <c r="B50" s="123"/>
      <c r="C50" s="123"/>
      <c r="D50" s="123"/>
      <c r="E50" s="123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8"/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8"/>
      <c r="F59" s="18"/>
    </row>
    <row r="60" spans="1:5" ht="12.75">
      <c r="A60" s="18"/>
      <c r="B60" s="18"/>
      <c r="C60" s="18"/>
      <c r="D60" s="18"/>
      <c r="E60" s="18"/>
    </row>
  </sheetData>
  <sheetProtection/>
  <mergeCells count="30">
    <mergeCell ref="A26:A31"/>
    <mergeCell ref="B26:E26"/>
    <mergeCell ref="D23:E23"/>
    <mergeCell ref="D24:E24"/>
    <mergeCell ref="A50:E50"/>
    <mergeCell ref="B42:E42"/>
    <mergeCell ref="A32:A37"/>
    <mergeCell ref="B32:E32"/>
    <mergeCell ref="A38:A49"/>
    <mergeCell ref="B38:E38"/>
    <mergeCell ref="H5:I5"/>
    <mergeCell ref="D7:E7"/>
    <mergeCell ref="D6:E6"/>
    <mergeCell ref="F5:G5"/>
    <mergeCell ref="A5:A25"/>
    <mergeCell ref="B5:E5"/>
    <mergeCell ref="D21:E21"/>
    <mergeCell ref="D22:E22"/>
    <mergeCell ref="D10:E10"/>
    <mergeCell ref="D8:E8"/>
    <mergeCell ref="D9:E9"/>
    <mergeCell ref="D25:E25"/>
    <mergeCell ref="A1:E1"/>
    <mergeCell ref="J4:K4"/>
    <mergeCell ref="D2:E2"/>
    <mergeCell ref="A2:A3"/>
    <mergeCell ref="B2:B3"/>
    <mergeCell ref="C2:C3"/>
    <mergeCell ref="F4:G4"/>
    <mergeCell ref="H4:I4"/>
  </mergeCells>
  <printOptions horizontalCentered="1"/>
  <pageMargins left="0" right="0" top="0" bottom="0" header="0.31496062992125984" footer="0.31496062992125984"/>
  <pageSetup fitToHeight="3" fitToWidth="1" horizontalDpi="600" verticalDpi="600" orientation="portrait" paperSize="9" scale="72" r:id="rId1"/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7.625" style="0" customWidth="1"/>
    <col min="2" max="2" width="68.875" style="0" customWidth="1"/>
    <col min="3" max="5" width="17.625" style="0" customWidth="1"/>
    <col min="6" max="6" width="13.25390625" style="0" customWidth="1"/>
    <col min="7" max="7" width="13.625" style="0" customWidth="1"/>
    <col min="8" max="8" width="10.875" style="0" bestFit="1" customWidth="1"/>
  </cols>
  <sheetData>
    <row r="1" spans="1:5" ht="67.5" customHeight="1">
      <c r="A1" s="88" t="s">
        <v>55</v>
      </c>
      <c r="B1" s="88"/>
      <c r="C1" s="88"/>
      <c r="D1" s="88"/>
      <c r="E1" s="88"/>
    </row>
    <row r="2" spans="1:7" ht="64.5" customHeight="1">
      <c r="A2" s="137"/>
      <c r="B2" s="137" t="s">
        <v>0</v>
      </c>
      <c r="C2" s="137" t="s">
        <v>1</v>
      </c>
      <c r="D2" s="135" t="s">
        <v>45</v>
      </c>
      <c r="E2" s="136"/>
      <c r="F2" s="18"/>
      <c r="G2" s="18"/>
    </row>
    <row r="3" spans="1:7" ht="15.75" customHeight="1">
      <c r="A3" s="138"/>
      <c r="B3" s="138"/>
      <c r="C3" s="138"/>
      <c r="D3" s="58" t="s">
        <v>3</v>
      </c>
      <c r="E3" s="58" t="s">
        <v>4</v>
      </c>
      <c r="F3" s="19"/>
      <c r="G3" s="18"/>
    </row>
    <row r="4" spans="1:7" ht="14.25" customHeight="1">
      <c r="A4" s="57">
        <v>1</v>
      </c>
      <c r="B4" s="57">
        <v>2</v>
      </c>
      <c r="C4" s="57">
        <v>3</v>
      </c>
      <c r="D4" s="60">
        <v>6</v>
      </c>
      <c r="E4" s="60">
        <v>7</v>
      </c>
      <c r="F4" s="19"/>
      <c r="G4" s="18"/>
    </row>
    <row r="5" spans="1:11" ht="119.25" customHeight="1">
      <c r="A5" s="139" t="s">
        <v>5</v>
      </c>
      <c r="B5" s="135" t="s">
        <v>6</v>
      </c>
      <c r="C5" s="141"/>
      <c r="D5" s="141"/>
      <c r="E5" s="136"/>
      <c r="F5" s="142"/>
      <c r="G5" s="97"/>
      <c r="H5" s="99"/>
      <c r="I5" s="99"/>
      <c r="J5" s="89"/>
      <c r="K5" s="89"/>
    </row>
    <row r="6" spans="1:9" ht="49.5" customHeight="1">
      <c r="A6" s="109"/>
      <c r="B6" s="61" t="s">
        <v>8</v>
      </c>
      <c r="C6" s="62" t="s">
        <v>9</v>
      </c>
      <c r="D6" s="145">
        <f>D7+D8+D9+D10</f>
        <v>11886.368681744781</v>
      </c>
      <c r="E6" s="146"/>
      <c r="F6" s="142"/>
      <c r="G6" s="97"/>
      <c r="H6" s="100"/>
      <c r="I6" s="100"/>
    </row>
    <row r="7" spans="1:7" ht="43.5" customHeight="1">
      <c r="A7" s="109"/>
      <c r="B7" s="63" t="s">
        <v>10</v>
      </c>
      <c r="C7" s="62" t="s">
        <v>9</v>
      </c>
      <c r="D7" s="143">
        <f>'[2]Приложение 6 (кальк) '!F25</f>
        <v>3861.2642967963966</v>
      </c>
      <c r="E7" s="144"/>
      <c r="F7" s="22"/>
      <c r="G7" s="23"/>
    </row>
    <row r="8" spans="1:7" ht="30" customHeight="1">
      <c r="A8" s="109"/>
      <c r="B8" s="65" t="s">
        <v>11</v>
      </c>
      <c r="C8" s="62" t="s">
        <v>9</v>
      </c>
      <c r="D8" s="143">
        <f>'[2]Приложение 6 (кальк) '!F89</f>
        <v>4030.746618148795</v>
      </c>
      <c r="E8" s="144"/>
      <c r="F8" s="22"/>
      <c r="G8" s="23"/>
    </row>
    <row r="9" spans="1:7" ht="39.75" customHeight="1">
      <c r="A9" s="109"/>
      <c r="B9" s="65" t="s">
        <v>12</v>
      </c>
      <c r="C9" s="62" t="s">
        <v>9</v>
      </c>
      <c r="D9" s="143"/>
      <c r="E9" s="144"/>
      <c r="F9" s="22"/>
      <c r="G9" s="23"/>
    </row>
    <row r="10" spans="1:7" ht="39.75" customHeight="1">
      <c r="A10" s="109"/>
      <c r="B10" s="65" t="s">
        <v>13</v>
      </c>
      <c r="C10" s="62"/>
      <c r="D10" s="143">
        <f>'[2]Приложение 6 (кальк) '!F101</f>
        <v>3994.3577667995914</v>
      </c>
      <c r="E10" s="144"/>
      <c r="F10" s="22"/>
      <c r="G10" s="23"/>
    </row>
    <row r="11" spans="1:7" ht="42" customHeight="1">
      <c r="A11" s="109"/>
      <c r="B11" s="61" t="s">
        <v>14</v>
      </c>
      <c r="C11" s="62" t="s">
        <v>9</v>
      </c>
      <c r="D11" s="66">
        <f>D12+D13+D14+D15</f>
        <v>2270.01575380033</v>
      </c>
      <c r="E11" s="66">
        <f>E12+E13+E14+E15</f>
        <v>2461.098990698204</v>
      </c>
      <c r="F11" s="25"/>
      <c r="G11" s="25"/>
    </row>
    <row r="12" spans="1:7" ht="32.25" customHeight="1">
      <c r="A12" s="109"/>
      <c r="B12" s="65" t="s">
        <v>10</v>
      </c>
      <c r="C12" s="62" t="s">
        <v>9</v>
      </c>
      <c r="D12" s="67">
        <f>'[2]Приложение 6 (кальк) '!F26</f>
        <v>695.4148110721802</v>
      </c>
      <c r="E12" s="67">
        <f>'[2]Приложение 6 (кальк) '!F27</f>
        <v>703.8306072639143</v>
      </c>
      <c r="F12" s="22"/>
      <c r="G12" s="23"/>
    </row>
    <row r="13" spans="1:7" ht="27" customHeight="1">
      <c r="A13" s="109"/>
      <c r="B13" s="65" t="s">
        <v>11</v>
      </c>
      <c r="C13" s="62" t="s">
        <v>9</v>
      </c>
      <c r="D13" s="67">
        <f>'[2]Приложение 6 (кальк) '!F90</f>
        <v>729.5296629636508</v>
      </c>
      <c r="E13" s="67">
        <f>'[2]Приложение 6 (кальк) '!F91</f>
        <v>728.6317238825638</v>
      </c>
      <c r="F13" s="22"/>
      <c r="G13" s="23"/>
    </row>
    <row r="14" spans="1:7" ht="28.5" customHeight="1">
      <c r="A14" s="109"/>
      <c r="B14" s="65" t="s">
        <v>12</v>
      </c>
      <c r="C14" s="62" t="s">
        <v>9</v>
      </c>
      <c r="D14" s="67"/>
      <c r="E14" s="67"/>
      <c r="F14" s="22"/>
      <c r="G14" s="23"/>
    </row>
    <row r="15" spans="1:7" ht="39.75" customHeight="1">
      <c r="A15" s="109"/>
      <c r="B15" s="65" t="s">
        <v>13</v>
      </c>
      <c r="C15" s="62" t="s">
        <v>9</v>
      </c>
      <c r="D15" s="67">
        <f>'[2]Приложение 6 (кальк) '!F102</f>
        <v>845.071279764499</v>
      </c>
      <c r="E15" s="67">
        <f>'[2]Приложение 6 (кальк) '!F103</f>
        <v>1028.636659551726</v>
      </c>
      <c r="F15" s="22"/>
      <c r="G15" s="23"/>
    </row>
    <row r="16" spans="1:7" ht="46.5" customHeight="1">
      <c r="A16" s="109"/>
      <c r="B16" s="68" t="s">
        <v>15</v>
      </c>
      <c r="C16" s="62" t="s">
        <v>9</v>
      </c>
      <c r="D16" s="66">
        <f>D17+D18+D19+D20</f>
        <v>444.6564618754039</v>
      </c>
      <c r="E16" s="66">
        <f>E17+E18+E19+E20</f>
        <v>485.2405556686142</v>
      </c>
      <c r="F16" s="25"/>
      <c r="G16" s="25"/>
    </row>
    <row r="17" spans="1:7" ht="30" customHeight="1">
      <c r="A17" s="109"/>
      <c r="B17" s="65" t="s">
        <v>10</v>
      </c>
      <c r="C17" s="62" t="s">
        <v>9</v>
      </c>
      <c r="D17" s="67">
        <f>'[2]Приложение 6 (кальк) '!F28</f>
        <v>119.68729897303163</v>
      </c>
      <c r="E17" s="67">
        <f>'[2]Приложение 6 (кальк) '!F29</f>
        <v>120.38512710734756</v>
      </c>
      <c r="F17" s="22"/>
      <c r="G17" s="23"/>
    </row>
    <row r="18" spans="1:7" ht="26.25" customHeight="1">
      <c r="A18" s="109"/>
      <c r="B18" s="65" t="s">
        <v>11</v>
      </c>
      <c r="C18" s="62" t="s">
        <v>9</v>
      </c>
      <c r="D18" s="67">
        <f>'[2]Приложение 6 (кальк) '!F92</f>
        <v>113.75884185355338</v>
      </c>
      <c r="E18" s="67">
        <f>'[2]Приложение 6 (кальк) '!F93</f>
        <v>116.0739113509302</v>
      </c>
      <c r="F18" s="22"/>
      <c r="G18" s="23"/>
    </row>
    <row r="19" spans="1:7" ht="33" customHeight="1">
      <c r="A19" s="109"/>
      <c r="B19" s="65" t="s">
        <v>12</v>
      </c>
      <c r="C19" s="62" t="s">
        <v>9</v>
      </c>
      <c r="D19" s="67">
        <f>'[2]Приложение 6 (кальк) '!F96</f>
        <v>77.95818667221651</v>
      </c>
      <c r="E19" s="67">
        <f>'[2]Приложение 6 (кальк) '!F97</f>
        <v>78.41271623739938</v>
      </c>
      <c r="F19" s="22"/>
      <c r="G19" s="23"/>
    </row>
    <row r="20" spans="1:7" ht="37.5" customHeight="1">
      <c r="A20" s="109"/>
      <c r="B20" s="65" t="s">
        <v>13</v>
      </c>
      <c r="C20" s="62" t="s">
        <v>9</v>
      </c>
      <c r="D20" s="67">
        <f>'[2]Приложение 6 (кальк) '!F104</f>
        <v>133.25213437660236</v>
      </c>
      <c r="E20" s="67">
        <f>'[2]Приложение 6 (кальк) '!F105</f>
        <v>170.36880097293712</v>
      </c>
      <c r="F20" s="22"/>
      <c r="G20" s="23"/>
    </row>
    <row r="21" spans="1:7" ht="35.25" customHeight="1">
      <c r="A21" s="109"/>
      <c r="B21" s="68" t="s">
        <v>16</v>
      </c>
      <c r="C21" s="62" t="s">
        <v>9</v>
      </c>
      <c r="D21" s="149">
        <f>D22+D23++D24+D25</f>
        <v>288.2915080990787</v>
      </c>
      <c r="E21" s="150"/>
      <c r="F21" s="25"/>
      <c r="G21" s="25"/>
    </row>
    <row r="22" spans="1:7" ht="35.25" customHeight="1">
      <c r="A22" s="109"/>
      <c r="B22" s="65" t="s">
        <v>10</v>
      </c>
      <c r="C22" s="62" t="s">
        <v>9</v>
      </c>
      <c r="D22" s="147">
        <f>'[2]Приложение 6 (кальк) '!F30</f>
        <v>85.9076899374932</v>
      </c>
      <c r="E22" s="148"/>
      <c r="F22" s="22"/>
      <c r="G22" s="23"/>
    </row>
    <row r="23" spans="1:7" ht="24.75" customHeight="1">
      <c r="A23" s="109"/>
      <c r="B23" s="65" t="s">
        <v>11</v>
      </c>
      <c r="C23" s="62" t="s">
        <v>9</v>
      </c>
      <c r="D23" s="147">
        <f>'[2]Приложение 6 (кальк) '!F94</f>
        <v>84.09341699804438</v>
      </c>
      <c r="E23" s="148"/>
      <c r="F23" s="22"/>
      <c r="G23" s="23"/>
    </row>
    <row r="24" spans="1:7" ht="32.25" customHeight="1">
      <c r="A24" s="109"/>
      <c r="B24" s="65" t="s">
        <v>12</v>
      </c>
      <c r="C24" s="62" t="s">
        <v>9</v>
      </c>
      <c r="D24" s="147">
        <f>'[2]Приложение 6 (кальк) '!F98</f>
        <v>37.283604361182455</v>
      </c>
      <c r="E24" s="148"/>
      <c r="F24" s="22"/>
      <c r="G24" s="23"/>
    </row>
    <row r="25" spans="1:7" ht="36.75" customHeight="1">
      <c r="A25" s="140"/>
      <c r="B25" s="65" t="s">
        <v>13</v>
      </c>
      <c r="C25" s="62" t="s">
        <v>9</v>
      </c>
      <c r="D25" s="147">
        <f>'[2]Приложение 6 (кальк) '!F106</f>
        <v>81.0067968023587</v>
      </c>
      <c r="E25" s="148"/>
      <c r="F25" s="22"/>
      <c r="G25" s="23"/>
    </row>
    <row r="26" spans="1:7" ht="94.5" customHeight="1">
      <c r="A26" s="139" t="s">
        <v>17</v>
      </c>
      <c r="B26" s="135" t="s">
        <v>18</v>
      </c>
      <c r="C26" s="141"/>
      <c r="D26" s="141"/>
      <c r="E26" s="136"/>
      <c r="F26" s="23"/>
      <c r="G26" s="23"/>
    </row>
    <row r="27" spans="1:5" ht="27.75" customHeight="1">
      <c r="A27" s="109"/>
      <c r="B27" s="157" t="s">
        <v>19</v>
      </c>
      <c r="C27" s="153" t="s">
        <v>20</v>
      </c>
      <c r="D27" s="155">
        <f>'[2]Расчет Удельных прил.9.1. '!C10*1000</f>
        <v>289468</v>
      </c>
      <c r="E27" s="155">
        <f>'[2]Расчет Удельных прил.9.1. '!C21*1000</f>
        <v>616008.75</v>
      </c>
    </row>
    <row r="28" spans="1:7" ht="24.75" customHeight="1">
      <c r="A28" s="109"/>
      <c r="B28" s="158"/>
      <c r="C28" s="154"/>
      <c r="D28" s="156"/>
      <c r="E28" s="156"/>
      <c r="F28" s="23"/>
      <c r="G28" s="23"/>
    </row>
    <row r="29" spans="1:5" ht="24" customHeight="1">
      <c r="A29" s="109"/>
      <c r="B29" s="157" t="s">
        <v>21</v>
      </c>
      <c r="C29" s="153" t="s">
        <v>20</v>
      </c>
      <c r="D29" s="155">
        <v>289468</v>
      </c>
      <c r="E29" s="155">
        <v>616008.75</v>
      </c>
    </row>
    <row r="30" spans="1:5" ht="25.5" customHeight="1">
      <c r="A30" s="109"/>
      <c r="B30" s="158"/>
      <c r="C30" s="154"/>
      <c r="D30" s="156"/>
      <c r="E30" s="156"/>
    </row>
    <row r="31" spans="1:5" ht="27.75" customHeight="1">
      <c r="A31" s="109"/>
      <c r="B31" s="151" t="s">
        <v>22</v>
      </c>
      <c r="C31" s="153" t="s">
        <v>20</v>
      </c>
      <c r="D31" s="155">
        <v>289468</v>
      </c>
      <c r="E31" s="155">
        <v>616008.75</v>
      </c>
    </row>
    <row r="32" spans="1:5" ht="26.25" customHeight="1">
      <c r="A32" s="109"/>
      <c r="B32" s="152"/>
      <c r="C32" s="154"/>
      <c r="D32" s="156"/>
      <c r="E32" s="156"/>
    </row>
    <row r="33" spans="1:5" ht="32.25" customHeight="1">
      <c r="A33" s="109"/>
      <c r="B33" s="151" t="s">
        <v>23</v>
      </c>
      <c r="C33" s="153" t="s">
        <v>20</v>
      </c>
      <c r="D33" s="155">
        <v>289468</v>
      </c>
      <c r="E33" s="155">
        <v>616008.75</v>
      </c>
    </row>
    <row r="34" spans="1:5" ht="24.75" customHeight="1">
      <c r="A34" s="109"/>
      <c r="B34" s="152"/>
      <c r="C34" s="154"/>
      <c r="D34" s="156"/>
      <c r="E34" s="156"/>
    </row>
    <row r="35" spans="1:5" ht="30.75" customHeight="1">
      <c r="A35" s="109"/>
      <c r="B35" s="151" t="s">
        <v>24</v>
      </c>
      <c r="C35" s="153" t="s">
        <v>20</v>
      </c>
      <c r="D35" s="159">
        <f>E33</f>
        <v>616008.75</v>
      </c>
      <c r="E35" s="160"/>
    </row>
    <row r="36" spans="1:5" ht="23.25" customHeight="1">
      <c r="A36" s="140"/>
      <c r="B36" s="152"/>
      <c r="C36" s="154"/>
      <c r="D36" s="161"/>
      <c r="E36" s="162"/>
    </row>
    <row r="37" spans="1:5" ht="101.25" customHeight="1">
      <c r="A37" s="139" t="s">
        <v>25</v>
      </c>
      <c r="B37" s="163" t="s">
        <v>26</v>
      </c>
      <c r="C37" s="164"/>
      <c r="D37" s="164"/>
      <c r="E37" s="165"/>
    </row>
    <row r="38" spans="1:5" ht="44.25" customHeight="1">
      <c r="A38" s="109"/>
      <c r="B38" s="73" t="s">
        <v>27</v>
      </c>
      <c r="C38" s="62" t="s">
        <v>20</v>
      </c>
      <c r="D38" s="75">
        <f>'[2]Расчет Удельных прил.9.1. '!C32*1000</f>
        <v>536958.5</v>
      </c>
      <c r="E38" s="75">
        <f>'[2]Расчет Удельных прил.9.1. '!C36*1000</f>
        <v>627130.6000000001</v>
      </c>
    </row>
    <row r="39" spans="1:5" ht="42.75" customHeight="1">
      <c r="A39" s="109"/>
      <c r="B39" s="73" t="s">
        <v>28</v>
      </c>
      <c r="C39" s="62" t="s">
        <v>20</v>
      </c>
      <c r="D39" s="75">
        <v>536958.5</v>
      </c>
      <c r="E39" s="75">
        <v>627130.6000000001</v>
      </c>
    </row>
    <row r="40" spans="1:5" ht="39.75" customHeight="1">
      <c r="A40" s="109"/>
      <c r="B40" s="76" t="s">
        <v>29</v>
      </c>
      <c r="C40" s="62" t="s">
        <v>20</v>
      </c>
      <c r="D40" s="75">
        <v>536958.5</v>
      </c>
      <c r="E40" s="75">
        <v>627130.6000000001</v>
      </c>
    </row>
    <row r="41" spans="1:5" ht="39.75" customHeight="1">
      <c r="A41" s="109"/>
      <c r="B41" s="76" t="s">
        <v>30</v>
      </c>
      <c r="C41" s="62" t="s">
        <v>20</v>
      </c>
      <c r="D41" s="75">
        <v>536958.5</v>
      </c>
      <c r="E41" s="75">
        <v>627130.6000000001</v>
      </c>
    </row>
    <row r="42" spans="1:5" ht="39" customHeight="1">
      <c r="A42" s="140"/>
      <c r="B42" s="76" t="s">
        <v>31</v>
      </c>
      <c r="C42" s="62" t="s">
        <v>20</v>
      </c>
      <c r="D42" s="166">
        <f>E41</f>
        <v>627130.6000000001</v>
      </c>
      <c r="E42" s="167"/>
    </row>
    <row r="43" spans="1:5" ht="66.75" customHeight="1">
      <c r="A43" s="139" t="s">
        <v>32</v>
      </c>
      <c r="B43" s="163" t="s">
        <v>33</v>
      </c>
      <c r="C43" s="164"/>
      <c r="D43" s="164"/>
      <c r="E43" s="165"/>
    </row>
    <row r="44" spans="1:5" ht="40.5" customHeight="1">
      <c r="A44" s="109"/>
      <c r="B44" s="73" t="s">
        <v>46</v>
      </c>
      <c r="C44" s="62" t="s">
        <v>47</v>
      </c>
      <c r="D44" s="75">
        <f>'[2]Расчет Удельных прил.9.1. '!D59*1000</f>
        <v>227763</v>
      </c>
      <c r="E44" s="75">
        <v>227763</v>
      </c>
    </row>
    <row r="45" spans="1:5" ht="38.25" customHeight="1">
      <c r="A45" s="109"/>
      <c r="B45" s="73" t="s">
        <v>36</v>
      </c>
      <c r="C45" s="62" t="s">
        <v>47</v>
      </c>
      <c r="D45" s="75">
        <v>227763</v>
      </c>
      <c r="E45" s="75">
        <v>227763</v>
      </c>
    </row>
    <row r="46" spans="1:5" ht="80.25" customHeight="1">
      <c r="A46" s="109"/>
      <c r="B46" s="163" t="s">
        <v>37</v>
      </c>
      <c r="C46" s="164"/>
      <c r="D46" s="164"/>
      <c r="E46" s="165"/>
    </row>
    <row r="47" spans="1:7" ht="36" customHeight="1">
      <c r="A47" s="109"/>
      <c r="B47" s="73" t="s">
        <v>38</v>
      </c>
      <c r="C47" s="62" t="s">
        <v>9</v>
      </c>
      <c r="D47" s="80">
        <f>'[2]Расчет Удельных прил.9.1. '!C51</f>
        <v>1428.6721943998573</v>
      </c>
      <c r="E47" s="80">
        <f>D47</f>
        <v>1428.6721943998573</v>
      </c>
      <c r="F47" s="78"/>
      <c r="G47" s="78"/>
    </row>
    <row r="48" spans="1:7" ht="23.25" customHeight="1">
      <c r="A48" s="109"/>
      <c r="B48" s="157" t="s">
        <v>39</v>
      </c>
      <c r="C48" s="153" t="s">
        <v>9</v>
      </c>
      <c r="D48" s="179">
        <f>D47</f>
        <v>1428.6721943998573</v>
      </c>
      <c r="E48" s="179">
        <f>E47</f>
        <v>1428.6721943998573</v>
      </c>
      <c r="F48" s="78"/>
      <c r="G48" s="78"/>
    </row>
    <row r="49" spans="1:5" ht="22.5" customHeight="1">
      <c r="A49" s="109"/>
      <c r="B49" s="158"/>
      <c r="C49" s="154"/>
      <c r="D49" s="180"/>
      <c r="E49" s="180"/>
    </row>
    <row r="50" spans="1:5" ht="29.25" customHeight="1">
      <c r="A50" s="109"/>
      <c r="B50" s="151" t="s">
        <v>40</v>
      </c>
      <c r="C50" s="153" t="s">
        <v>9</v>
      </c>
      <c r="D50" s="170">
        <f>D48</f>
        <v>1428.6721943998573</v>
      </c>
      <c r="E50" s="171"/>
    </row>
    <row r="51" spans="1:7" ht="25.5" customHeight="1">
      <c r="A51" s="109"/>
      <c r="B51" s="176"/>
      <c r="C51" s="177"/>
      <c r="D51" s="172"/>
      <c r="E51" s="173"/>
      <c r="F51" s="78"/>
      <c r="G51" s="78"/>
    </row>
    <row r="52" spans="1:5" ht="22.5" customHeight="1">
      <c r="A52" s="109"/>
      <c r="B52" s="152"/>
      <c r="C52" s="154"/>
      <c r="D52" s="174"/>
      <c r="E52" s="175"/>
    </row>
    <row r="53" spans="1:5" ht="41.25" customHeight="1">
      <c r="A53" s="109"/>
      <c r="B53" s="76" t="s">
        <v>41</v>
      </c>
      <c r="C53" s="62" t="s">
        <v>9</v>
      </c>
      <c r="D53" s="80">
        <f>D48</f>
        <v>1428.6721943998573</v>
      </c>
      <c r="E53" s="80">
        <f>D53</f>
        <v>1428.6721943998573</v>
      </c>
    </row>
    <row r="54" spans="1:6" ht="52.5" customHeight="1">
      <c r="A54" s="109"/>
      <c r="B54" s="76" t="s">
        <v>42</v>
      </c>
      <c r="C54" s="62" t="s">
        <v>9</v>
      </c>
      <c r="D54" s="80">
        <f aca="true" t="shared" si="0" ref="D54:E56">D53</f>
        <v>1428.6721943998573</v>
      </c>
      <c r="E54" s="80">
        <f t="shared" si="0"/>
        <v>1428.6721943998573</v>
      </c>
      <c r="F54" s="78"/>
    </row>
    <row r="55" spans="1:5" ht="34.5" customHeight="1">
      <c r="A55" s="140"/>
      <c r="B55" s="76" t="s">
        <v>43</v>
      </c>
      <c r="C55" s="62" t="s">
        <v>9</v>
      </c>
      <c r="D55" s="80">
        <f t="shared" si="0"/>
        <v>1428.6721943998573</v>
      </c>
      <c r="E55" s="80">
        <f t="shared" si="0"/>
        <v>1428.6721943998573</v>
      </c>
    </row>
    <row r="56" spans="1:5" ht="54" customHeight="1">
      <c r="A56" s="58"/>
      <c r="B56" s="76" t="s">
        <v>44</v>
      </c>
      <c r="C56" s="62" t="s">
        <v>9</v>
      </c>
      <c r="D56" s="80">
        <f t="shared" si="0"/>
        <v>1428.6721943998573</v>
      </c>
      <c r="E56" s="80">
        <f t="shared" si="0"/>
        <v>1428.6721943998573</v>
      </c>
    </row>
    <row r="57" spans="1:5" ht="15" customHeight="1">
      <c r="A57" s="178"/>
      <c r="B57" s="178"/>
      <c r="C57" s="178"/>
      <c r="D57" s="178"/>
      <c r="E57" s="178"/>
    </row>
    <row r="58" spans="1:5" ht="12.75" customHeight="1">
      <c r="A58" s="123"/>
      <c r="B58" s="123"/>
      <c r="C58" s="123"/>
      <c r="D58" s="123"/>
      <c r="E58" s="123"/>
    </row>
    <row r="59" spans="1:5" ht="45" customHeight="1">
      <c r="A59" s="123"/>
      <c r="B59" s="123"/>
      <c r="C59" s="123"/>
      <c r="D59" s="123"/>
      <c r="E59" s="123"/>
    </row>
    <row r="60" spans="1:6" ht="21" customHeight="1">
      <c r="A60" s="123"/>
      <c r="B60" s="123"/>
      <c r="C60" s="123"/>
      <c r="D60" s="123"/>
      <c r="E60" s="123"/>
      <c r="F60" s="19"/>
    </row>
    <row r="61" spans="1:6" ht="26.25" customHeight="1">
      <c r="A61" s="123"/>
      <c r="B61" s="123"/>
      <c r="C61" s="123"/>
      <c r="D61" s="123"/>
      <c r="E61" s="123"/>
      <c r="F61" s="19"/>
    </row>
    <row r="62" spans="1:5" ht="35.25" customHeight="1">
      <c r="A62" s="168"/>
      <c r="B62" s="168"/>
      <c r="C62" s="168"/>
      <c r="D62" s="168"/>
      <c r="E62" s="168"/>
    </row>
    <row r="63" spans="1:6" ht="32.25" customHeight="1">
      <c r="A63" s="168"/>
      <c r="B63" s="168"/>
      <c r="C63" s="168"/>
      <c r="D63" s="168"/>
      <c r="E63" s="168"/>
      <c r="F63" s="19"/>
    </row>
    <row r="64" spans="1:6" ht="32.25" customHeight="1">
      <c r="A64" s="168"/>
      <c r="B64" s="169"/>
      <c r="C64" s="79"/>
      <c r="D64" s="169"/>
      <c r="E64" s="169"/>
      <c r="F64" s="19"/>
    </row>
    <row r="65" spans="1:6" ht="32.25" customHeight="1">
      <c r="A65" s="79"/>
      <c r="B65" s="79"/>
      <c r="C65" s="79"/>
      <c r="D65" s="169"/>
      <c r="E65" s="169"/>
      <c r="F65" s="19"/>
    </row>
    <row r="66" spans="1:6" ht="32.25" customHeight="1">
      <c r="A66" s="79"/>
      <c r="B66" s="79"/>
      <c r="C66" s="79"/>
      <c r="D66" s="169"/>
      <c r="E66" s="169"/>
      <c r="F66" s="19"/>
    </row>
    <row r="67" spans="1:6" ht="32.25" customHeight="1">
      <c r="A67" s="79"/>
      <c r="B67" s="79"/>
      <c r="C67" s="79"/>
      <c r="D67" s="169"/>
      <c r="E67" s="169"/>
      <c r="F67" s="19"/>
    </row>
    <row r="68" spans="1:6" ht="38.25" customHeight="1">
      <c r="A68" s="79"/>
      <c r="B68" s="79"/>
      <c r="C68" s="79"/>
      <c r="D68" s="168"/>
      <c r="E68" s="168"/>
      <c r="F68" s="19"/>
    </row>
    <row r="69" spans="1:6" ht="25.5" customHeight="1">
      <c r="A69" s="79"/>
      <c r="B69" s="79"/>
      <c r="C69" s="79"/>
      <c r="D69" s="168"/>
      <c r="E69" s="168"/>
      <c r="F69" s="19"/>
    </row>
    <row r="70" spans="1:6" ht="36.75" customHeight="1">
      <c r="A70" s="79"/>
      <c r="B70" s="79"/>
      <c r="C70" s="79"/>
      <c r="D70" s="168"/>
      <c r="E70" s="168"/>
      <c r="F70" s="19"/>
    </row>
    <row r="71" spans="1:6" ht="33.75" customHeight="1">
      <c r="A71" s="79"/>
      <c r="B71" s="79"/>
      <c r="C71" s="79"/>
      <c r="D71" s="168"/>
      <c r="E71" s="168"/>
      <c r="F71" s="19"/>
    </row>
    <row r="72" spans="1:6" ht="27.75" customHeight="1">
      <c r="A72" s="79"/>
      <c r="B72" s="79"/>
      <c r="C72" s="79"/>
      <c r="D72" s="79"/>
      <c r="E72" s="79"/>
      <c r="F72" s="19"/>
    </row>
    <row r="73" spans="1:6" ht="27.75" customHeight="1">
      <c r="A73" s="79"/>
      <c r="B73" s="79"/>
      <c r="C73" s="79"/>
      <c r="D73" s="79"/>
      <c r="E73" s="79"/>
      <c r="F73" s="19"/>
    </row>
    <row r="74" spans="1:6" ht="37.5" customHeight="1">
      <c r="A74" s="79"/>
      <c r="B74" s="79"/>
      <c r="C74" s="79"/>
      <c r="D74" s="79"/>
      <c r="E74" s="79"/>
      <c r="F74" s="19"/>
    </row>
    <row r="75" spans="1:6" ht="12.75">
      <c r="A75" s="19"/>
      <c r="B75" s="19"/>
      <c r="C75" s="19"/>
      <c r="D75" s="19"/>
      <c r="E75" s="19"/>
      <c r="F75" s="19"/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spans="1:6" ht="12.75">
      <c r="A78" s="18"/>
      <c r="B78" s="18"/>
      <c r="C78" s="18"/>
      <c r="D78" s="18"/>
      <c r="E78" s="18"/>
      <c r="F78" s="18"/>
    </row>
  </sheetData>
  <sheetProtection formatCells="0" formatColumns="0" formatRows="0" insertColumns="0" insertRows="0" insertHyperlinks="0" deleteColumns="0" deleteRows="0" sort="0" autoFilter="0" pivotTables="0"/>
  <mergeCells count="70">
    <mergeCell ref="D71:E71"/>
    <mergeCell ref="D65:E65"/>
    <mergeCell ref="D66:E66"/>
    <mergeCell ref="D67:E67"/>
    <mergeCell ref="D68:E68"/>
    <mergeCell ref="D69:E69"/>
    <mergeCell ref="D70:E70"/>
    <mergeCell ref="A64:B64"/>
    <mergeCell ref="D64:E64"/>
    <mergeCell ref="D50:E52"/>
    <mergeCell ref="B50:B52"/>
    <mergeCell ref="C50:C52"/>
    <mergeCell ref="A43:A55"/>
    <mergeCell ref="B43:E43"/>
    <mergeCell ref="A57:E58"/>
    <mergeCell ref="A59:E59"/>
    <mergeCell ref="A60:E61"/>
    <mergeCell ref="A62:E62"/>
    <mergeCell ref="A63:E63"/>
    <mergeCell ref="D48:D49"/>
    <mergeCell ref="E48:E49"/>
    <mergeCell ref="B46:E46"/>
    <mergeCell ref="B48:B49"/>
    <mergeCell ref="C48:C49"/>
    <mergeCell ref="B35:B36"/>
    <mergeCell ref="C35:C36"/>
    <mergeCell ref="D35:E36"/>
    <mergeCell ref="A37:A42"/>
    <mergeCell ref="B37:E37"/>
    <mergeCell ref="D42:E42"/>
    <mergeCell ref="A26:A36"/>
    <mergeCell ref="B26:E26"/>
    <mergeCell ref="B27:B28"/>
    <mergeCell ref="C27:C28"/>
    <mergeCell ref="D27:D28"/>
    <mergeCell ref="E27:E28"/>
    <mergeCell ref="D22:E22"/>
    <mergeCell ref="B33:B34"/>
    <mergeCell ref="C33:C34"/>
    <mergeCell ref="D33:D34"/>
    <mergeCell ref="E33:E34"/>
    <mergeCell ref="C29:C30"/>
    <mergeCell ref="D29:D30"/>
    <mergeCell ref="E29:E30"/>
    <mergeCell ref="B31:B32"/>
    <mergeCell ref="C31:C32"/>
    <mergeCell ref="D31:D32"/>
    <mergeCell ref="E31:E32"/>
    <mergeCell ref="B29:B30"/>
    <mergeCell ref="A5:A25"/>
    <mergeCell ref="B5:E5"/>
    <mergeCell ref="F5:G5"/>
    <mergeCell ref="H5:I5"/>
    <mergeCell ref="J5:K5"/>
    <mergeCell ref="D10:E10"/>
    <mergeCell ref="D9:E9"/>
    <mergeCell ref="D8:E8"/>
    <mergeCell ref="F6:G6"/>
    <mergeCell ref="H6:I6"/>
    <mergeCell ref="D7:E7"/>
    <mergeCell ref="D6:E6"/>
    <mergeCell ref="D25:E25"/>
    <mergeCell ref="D24:E24"/>
    <mergeCell ref="D23:E23"/>
    <mergeCell ref="D21:E21"/>
    <mergeCell ref="A1:E1"/>
    <mergeCell ref="D2:E2"/>
    <mergeCell ref="A2:A3"/>
    <mergeCell ref="B2:B3"/>
    <mergeCell ref="C2:C3"/>
  </mergeCells>
  <printOptions horizontalCentered="1"/>
  <pageMargins left="0" right="0" top="0" bottom="0" header="0.31496062992125984" footer="0.31496062992125984"/>
  <pageSetup fitToHeight="3" fitToWidth="1" horizontalDpi="600" verticalDpi="600" orientation="portrait" paperSize="9" scale="78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80" zoomScaleNormal="7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4.25390625" style="0" customWidth="1"/>
    <col min="4" max="4" width="5.75390625" style="0" hidden="1" customWidth="1"/>
    <col min="5" max="5" width="12.125" style="0" hidden="1" customWidth="1"/>
    <col min="6" max="7" width="18.125" style="0" customWidth="1"/>
  </cols>
  <sheetData>
    <row r="1" spans="1:7" ht="70.5" customHeight="1">
      <c r="A1" s="181" t="s">
        <v>56</v>
      </c>
      <c r="B1" s="181"/>
      <c r="C1" s="181"/>
      <c r="D1" s="181"/>
      <c r="E1" s="181"/>
      <c r="F1" s="181"/>
      <c r="G1" s="181"/>
    </row>
    <row r="2" spans="1:7" ht="64.5" customHeight="1">
      <c r="A2" s="182"/>
      <c r="B2" s="182" t="s">
        <v>0</v>
      </c>
      <c r="C2" s="182" t="s">
        <v>1</v>
      </c>
      <c r="D2" s="182"/>
      <c r="E2" s="182"/>
      <c r="F2" s="183" t="s">
        <v>48</v>
      </c>
      <c r="G2" s="183"/>
    </row>
    <row r="3" spans="1:7" ht="15.75" customHeight="1">
      <c r="A3" s="182"/>
      <c r="B3" s="182"/>
      <c r="C3" s="182"/>
      <c r="D3" s="58" t="s">
        <v>3</v>
      </c>
      <c r="E3" s="58" t="s">
        <v>4</v>
      </c>
      <c r="F3" s="58" t="s">
        <v>3</v>
      </c>
      <c r="G3" s="58" t="s">
        <v>4</v>
      </c>
    </row>
    <row r="4" spans="1:7" ht="14.25" customHeight="1">
      <c r="A4" s="57">
        <v>1</v>
      </c>
      <c r="B4" s="57">
        <v>2</v>
      </c>
      <c r="C4" s="57">
        <v>3</v>
      </c>
      <c r="D4" s="57">
        <v>16</v>
      </c>
      <c r="E4" s="57">
        <v>17</v>
      </c>
      <c r="F4" s="59">
        <v>6</v>
      </c>
      <c r="G4" s="59">
        <v>7</v>
      </c>
    </row>
    <row r="5" spans="1:7" ht="81.75" customHeight="1">
      <c r="A5" s="183" t="s">
        <v>5</v>
      </c>
      <c r="B5" s="183" t="s">
        <v>6</v>
      </c>
      <c r="C5" s="183"/>
      <c r="D5" s="183"/>
      <c r="E5" s="183"/>
      <c r="F5" s="183"/>
      <c r="G5" s="183"/>
    </row>
    <row r="6" spans="1:7" ht="122.25" customHeight="1">
      <c r="A6" s="183"/>
      <c r="B6" s="61" t="s">
        <v>49</v>
      </c>
      <c r="C6" s="58"/>
      <c r="D6" s="58"/>
      <c r="E6" s="58"/>
      <c r="F6" s="184">
        <f>F7+F8+F9+F10</f>
        <v>2246.3089568381824</v>
      </c>
      <c r="G6" s="184"/>
    </row>
    <row r="7" spans="1:7" ht="31.5">
      <c r="A7" s="183"/>
      <c r="B7" s="63" t="s">
        <v>10</v>
      </c>
      <c r="C7" s="58"/>
      <c r="D7" s="58"/>
      <c r="E7" s="58"/>
      <c r="F7" s="185">
        <f>'[3]Таблица 7 .1'!AH13</f>
        <v>751.1292332834826</v>
      </c>
      <c r="G7" s="185"/>
    </row>
    <row r="8" spans="1:7" ht="15.75">
      <c r="A8" s="183"/>
      <c r="B8" s="65" t="s">
        <v>11</v>
      </c>
      <c r="C8" s="58"/>
      <c r="D8" s="58"/>
      <c r="E8" s="58"/>
      <c r="F8" s="185">
        <f>'[3]Таблица 7 .1'!AH15</f>
        <v>716.1500220242202</v>
      </c>
      <c r="G8" s="185"/>
    </row>
    <row r="9" spans="1:7" ht="31.5">
      <c r="A9" s="183"/>
      <c r="B9" s="65" t="s">
        <v>12</v>
      </c>
      <c r="C9" s="58"/>
      <c r="D9" s="58"/>
      <c r="E9" s="58"/>
      <c r="F9" s="185">
        <f>'[3]Таблица 7 .1'!AH16</f>
        <v>44.845790116034216</v>
      </c>
      <c r="G9" s="185"/>
    </row>
    <row r="10" spans="1:7" ht="31.5">
      <c r="A10" s="183"/>
      <c r="B10" s="65" t="s">
        <v>13</v>
      </c>
      <c r="C10" s="58"/>
      <c r="D10" s="58"/>
      <c r="E10" s="58"/>
      <c r="F10" s="185">
        <f>'[3]Таблица 7 .1'!AH17</f>
        <v>734.1839114144453</v>
      </c>
      <c r="G10" s="185"/>
    </row>
    <row r="11" spans="1:7" ht="49.5" customHeight="1">
      <c r="A11" s="183"/>
      <c r="B11" s="61" t="s">
        <v>8</v>
      </c>
      <c r="C11" s="62" t="s">
        <v>9</v>
      </c>
      <c r="D11" s="185"/>
      <c r="E11" s="185"/>
      <c r="F11" s="186">
        <f>F12+F13+F14+F15</f>
        <v>23059.029667474555</v>
      </c>
      <c r="G11" s="186"/>
    </row>
    <row r="12" spans="1:7" ht="43.5" customHeight="1">
      <c r="A12" s="183"/>
      <c r="B12" s="63" t="s">
        <v>10</v>
      </c>
      <c r="C12" s="62" t="s">
        <v>9</v>
      </c>
      <c r="D12" s="64"/>
      <c r="E12" s="64"/>
      <c r="F12" s="185">
        <f>('[3]Таблица 7 .1'!K13-'[3]Таблица 7 .1'!L13)/('[3]Таблица 7 .1'!R13-'[3]Таблица 7 .1'!S13)</f>
        <v>7892.424575405171</v>
      </c>
      <c r="G12" s="185"/>
    </row>
    <row r="13" spans="1:7" ht="30" customHeight="1">
      <c r="A13" s="183"/>
      <c r="B13" s="65" t="s">
        <v>11</v>
      </c>
      <c r="C13" s="62" t="s">
        <v>9</v>
      </c>
      <c r="D13" s="64"/>
      <c r="E13" s="64"/>
      <c r="F13" s="185">
        <f>('[3]Таблица 7 .1'!K15-'[3]Таблица 7 .1'!L15)/('[3]Таблица 7 .1'!R15-'[3]Таблица 7 .1'!S15)</f>
        <v>7579.054024636135</v>
      </c>
      <c r="G13" s="185"/>
    </row>
    <row r="14" spans="1:7" ht="39.75" customHeight="1">
      <c r="A14" s="183"/>
      <c r="B14" s="65" t="s">
        <v>12</v>
      </c>
      <c r="C14" s="62" t="s">
        <v>9</v>
      </c>
      <c r="D14" s="64"/>
      <c r="E14" s="64"/>
      <c r="F14" s="185">
        <v>0</v>
      </c>
      <c r="G14" s="185"/>
    </row>
    <row r="15" spans="1:7" ht="39.75" customHeight="1">
      <c r="A15" s="183"/>
      <c r="B15" s="65" t="s">
        <v>13</v>
      </c>
      <c r="C15" s="62"/>
      <c r="D15" s="64"/>
      <c r="E15" s="64"/>
      <c r="F15" s="185">
        <f>('[3]Таблица 7 .1'!K17-'[3]Таблица 7 .1'!L17)/('[3]Таблица 7 .1'!R17-'[3]Таблица 7 .1'!S17)</f>
        <v>7587.551067433248</v>
      </c>
      <c r="G15" s="185"/>
    </row>
    <row r="16" spans="1:7" ht="42" customHeight="1">
      <c r="A16" s="183"/>
      <c r="B16" s="61" t="s">
        <v>14</v>
      </c>
      <c r="C16" s="62" t="s">
        <v>9</v>
      </c>
      <c r="D16" s="185"/>
      <c r="E16" s="185"/>
      <c r="F16" s="187">
        <f>F17+F18+F19+F20</f>
        <v>3583.702706446302</v>
      </c>
      <c r="G16" s="188"/>
    </row>
    <row r="17" spans="1:7" ht="32.25" customHeight="1">
      <c r="A17" s="183"/>
      <c r="B17" s="65" t="s">
        <v>10</v>
      </c>
      <c r="C17" s="62" t="s">
        <v>9</v>
      </c>
      <c r="D17" s="64"/>
      <c r="E17" s="64"/>
      <c r="F17" s="189">
        <f>('[3]Таблица 7 .1'!O13+'[3]Таблица 7 .1'!M13)/('[3]Таблица 7 .1'!V13+'[3]Таблица 7 .1'!T13)</f>
        <v>1198.7594567125598</v>
      </c>
      <c r="G17" s="190"/>
    </row>
    <row r="18" spans="1:7" ht="27" customHeight="1">
      <c r="A18" s="183"/>
      <c r="B18" s="65" t="s">
        <v>11</v>
      </c>
      <c r="C18" s="62" t="s">
        <v>9</v>
      </c>
      <c r="D18" s="64"/>
      <c r="E18" s="64"/>
      <c r="F18" s="189">
        <f>('[3]Таблица 7 .1'!O15+'[3]Таблица 7 .1'!M15)/('[3]Таблица 7 .1'!V15+'[3]Таблица 7 .1'!T15)</f>
        <v>1141.2600886648054</v>
      </c>
      <c r="G18" s="190"/>
    </row>
    <row r="19" spans="1:7" ht="28.5" customHeight="1">
      <c r="A19" s="183"/>
      <c r="B19" s="65" t="s">
        <v>12</v>
      </c>
      <c r="C19" s="62" t="s">
        <v>9</v>
      </c>
      <c r="D19" s="64"/>
      <c r="E19" s="64"/>
      <c r="F19" s="189">
        <v>0</v>
      </c>
      <c r="G19" s="190"/>
    </row>
    <row r="20" spans="1:7" ht="39.75" customHeight="1">
      <c r="A20" s="183"/>
      <c r="B20" s="65" t="s">
        <v>13</v>
      </c>
      <c r="C20" s="62" t="s">
        <v>9</v>
      </c>
      <c r="D20" s="64"/>
      <c r="E20" s="64"/>
      <c r="F20" s="189">
        <f>('[3]Таблица 7 .1'!O17+'[3]Таблица 7 .1'!M17)/('[3]Таблица 7 .1'!V17+'[3]Таблица 7 .1'!T17)</f>
        <v>1243.6831610689371</v>
      </c>
      <c r="G20" s="190"/>
    </row>
    <row r="21" spans="1:7" ht="46.5" customHeight="1">
      <c r="A21" s="183"/>
      <c r="B21" s="68" t="s">
        <v>15</v>
      </c>
      <c r="C21" s="62" t="s">
        <v>9</v>
      </c>
      <c r="D21" s="185"/>
      <c r="E21" s="185"/>
      <c r="F21" s="187">
        <f>F22+F23+F24+F25</f>
        <v>743.2433606755809</v>
      </c>
      <c r="G21" s="188"/>
    </row>
    <row r="22" spans="1:7" ht="30" customHeight="1">
      <c r="A22" s="183"/>
      <c r="B22" s="65" t="s">
        <v>10</v>
      </c>
      <c r="C22" s="62" t="s">
        <v>9</v>
      </c>
      <c r="D22" s="64"/>
      <c r="E22" s="64"/>
      <c r="F22" s="191">
        <f>('[3]Таблица 7 .1'!N13+'[3]Таблица 7 .1'!P13)/('[3]Таблица 7 .1'!U13+'[3]Таблица 7 .1'!W13)</f>
        <v>201.00169115981967</v>
      </c>
      <c r="G22" s="192"/>
    </row>
    <row r="23" spans="1:7" ht="26.25" customHeight="1">
      <c r="A23" s="183"/>
      <c r="B23" s="65" t="s">
        <v>11</v>
      </c>
      <c r="C23" s="62" t="s">
        <v>9</v>
      </c>
      <c r="D23" s="64"/>
      <c r="E23" s="64"/>
      <c r="F23" s="191">
        <f>('[3]Таблица 7 .1'!N15+'[3]Таблица 7 .1'!P15)/('[3]Таблица 7 .1'!U15+'[3]Таблица 7 .1'!W15)</f>
        <v>180.2029719731525</v>
      </c>
      <c r="G23" s="192"/>
    </row>
    <row r="24" spans="1:7" ht="33" customHeight="1">
      <c r="A24" s="183"/>
      <c r="B24" s="65" t="s">
        <v>12</v>
      </c>
      <c r="C24" s="62" t="s">
        <v>9</v>
      </c>
      <c r="D24" s="64"/>
      <c r="E24" s="64"/>
      <c r="F24" s="191">
        <f>('[3]Таблица 7 .1'!P16+'[3]Таблица 7 .1'!N16)/('[3]Таблица 7 .1'!W16+'[3]Таблица 7 .1'!U16)</f>
        <v>151.58915015180958</v>
      </c>
      <c r="G24" s="192"/>
    </row>
    <row r="25" spans="1:7" ht="37.5" customHeight="1">
      <c r="A25" s="183"/>
      <c r="B25" s="65" t="s">
        <v>13</v>
      </c>
      <c r="C25" s="62" t="s">
        <v>9</v>
      </c>
      <c r="D25" s="64"/>
      <c r="E25" s="64"/>
      <c r="F25" s="191">
        <f>('[3]Таблица 7 .1'!N17+'[3]Таблица 7 .1'!P17)/('[3]Таблица 7 .1'!U17+'[3]Таблица 7 .1'!W17)</f>
        <v>210.4495473907991</v>
      </c>
      <c r="G25" s="192"/>
    </row>
    <row r="26" spans="1:7" ht="35.25" customHeight="1">
      <c r="A26" s="183"/>
      <c r="B26" s="68" t="s">
        <v>16</v>
      </c>
      <c r="C26" s="62" t="s">
        <v>9</v>
      </c>
      <c r="D26" s="185"/>
      <c r="E26" s="185"/>
      <c r="F26" s="193">
        <f>F27+F28++F29+F30</f>
        <v>83.39480125998924</v>
      </c>
      <c r="G26" s="194">
        <f>G27+G28+G29+G30</f>
        <v>0</v>
      </c>
    </row>
    <row r="27" spans="1:7" ht="35.25" customHeight="1">
      <c r="A27" s="183"/>
      <c r="B27" s="65" t="s">
        <v>10</v>
      </c>
      <c r="C27" s="62" t="s">
        <v>9</v>
      </c>
      <c r="D27" s="64"/>
      <c r="E27" s="64"/>
      <c r="F27" s="191">
        <f>'[3]Таблица 7 .1'!Q13/'[3]Таблица 7 .1'!X13</f>
        <v>25.950791402045</v>
      </c>
      <c r="G27" s="192"/>
    </row>
    <row r="28" spans="1:7" ht="24.75" customHeight="1">
      <c r="A28" s="183"/>
      <c r="B28" s="65" t="s">
        <v>11</v>
      </c>
      <c r="C28" s="62" t="s">
        <v>9</v>
      </c>
      <c r="D28" s="64"/>
      <c r="E28" s="64"/>
      <c r="F28" s="191">
        <f>'[3]Таблица 7 .1'!Q15/'[3]Таблица 7 .1'!X15</f>
        <v>22.34968350179009</v>
      </c>
      <c r="G28" s="192"/>
    </row>
    <row r="29" spans="1:7" ht="32.25" customHeight="1">
      <c r="A29" s="183"/>
      <c r="B29" s="65" t="s">
        <v>12</v>
      </c>
      <c r="C29" s="62" t="s">
        <v>9</v>
      </c>
      <c r="D29" s="64"/>
      <c r="E29" s="64"/>
      <c r="F29" s="191">
        <f>'[3]Таблица 7 .1'!Q16/'[3]Таблица 7 .1'!X16</f>
        <v>14.931928014442228</v>
      </c>
      <c r="G29" s="192"/>
    </row>
    <row r="30" spans="1:7" ht="36.75" customHeight="1">
      <c r="A30" s="183"/>
      <c r="B30" s="65" t="s">
        <v>13</v>
      </c>
      <c r="C30" s="62" t="s">
        <v>9</v>
      </c>
      <c r="D30" s="64"/>
      <c r="E30" s="64"/>
      <c r="F30" s="191">
        <f>'[3]Таблица 7 .1'!Q17/'[3]Таблица 7 .1'!X17</f>
        <v>20.162398341711917</v>
      </c>
      <c r="G30" s="192"/>
    </row>
    <row r="31" spans="1:7" ht="94.5" customHeight="1">
      <c r="A31" s="183" t="s">
        <v>17</v>
      </c>
      <c r="B31" s="183" t="s">
        <v>18</v>
      </c>
      <c r="C31" s="183"/>
      <c r="D31" s="183"/>
      <c r="E31" s="183"/>
      <c r="F31" s="183"/>
      <c r="G31" s="183"/>
    </row>
    <row r="32" spans="1:7" ht="42.75" customHeight="1">
      <c r="A32" s="183"/>
      <c r="B32" s="73" t="s">
        <v>19</v>
      </c>
      <c r="C32" s="62" t="s">
        <v>20</v>
      </c>
      <c r="D32" s="71"/>
      <c r="E32" s="71"/>
      <c r="F32" s="70">
        <v>200577.5</v>
      </c>
      <c r="G32" s="70">
        <v>228672.5</v>
      </c>
    </row>
    <row r="33" spans="1:7" ht="31.5">
      <c r="A33" s="183"/>
      <c r="B33" s="73" t="s">
        <v>21</v>
      </c>
      <c r="C33" s="62" t="s">
        <v>20</v>
      </c>
      <c r="D33" s="72"/>
      <c r="E33" s="72"/>
      <c r="F33" s="70">
        <v>200577.5</v>
      </c>
      <c r="G33" s="70">
        <v>228672.5</v>
      </c>
    </row>
    <row r="34" spans="1:7" ht="46.5" customHeight="1">
      <c r="A34" s="183"/>
      <c r="B34" s="76" t="s">
        <v>22</v>
      </c>
      <c r="C34" s="62" t="s">
        <v>20</v>
      </c>
      <c r="D34" s="72"/>
      <c r="E34" s="72"/>
      <c r="F34" s="70">
        <v>200577.5</v>
      </c>
      <c r="G34" s="70">
        <v>228672.5</v>
      </c>
    </row>
    <row r="35" spans="1:7" ht="101.25" customHeight="1">
      <c r="A35" s="183" t="s">
        <v>25</v>
      </c>
      <c r="B35" s="195" t="s">
        <v>26</v>
      </c>
      <c r="C35" s="195"/>
      <c r="D35" s="195"/>
      <c r="E35" s="195"/>
      <c r="F35" s="195"/>
      <c r="G35" s="195"/>
    </row>
    <row r="36" spans="1:7" ht="44.25" customHeight="1">
      <c r="A36" s="183"/>
      <c r="B36" s="73" t="s">
        <v>27</v>
      </c>
      <c r="C36" s="62" t="s">
        <v>20</v>
      </c>
      <c r="D36" s="74"/>
      <c r="E36" s="74"/>
      <c r="F36" s="70">
        <f>('[3]Расчет Удельных прил.9.1. '!C$23)*1000</f>
        <v>0</v>
      </c>
      <c r="G36" s="70"/>
    </row>
    <row r="37" spans="1:7" ht="42.75" customHeight="1">
      <c r="A37" s="183"/>
      <c r="B37" s="73" t="s">
        <v>28</v>
      </c>
      <c r="C37" s="62" t="s">
        <v>20</v>
      </c>
      <c r="D37" s="72"/>
      <c r="E37" s="72"/>
      <c r="F37" s="70">
        <f>('[3]Расчет Удельных прил.9.1. '!C$23)*1000</f>
        <v>0</v>
      </c>
      <c r="G37" s="70"/>
    </row>
    <row r="38" spans="1:7" ht="39.75" customHeight="1">
      <c r="A38" s="183"/>
      <c r="B38" s="76" t="s">
        <v>29</v>
      </c>
      <c r="C38" s="62" t="s">
        <v>20</v>
      </c>
      <c r="D38" s="72"/>
      <c r="E38" s="72"/>
      <c r="F38" s="70">
        <f>('[3]Расчет Удельных прил.9.1. '!C$23)*1000</f>
        <v>0</v>
      </c>
      <c r="G38" s="70"/>
    </row>
    <row r="39" spans="1:7" ht="66.75" customHeight="1">
      <c r="A39" s="183" t="s">
        <v>32</v>
      </c>
      <c r="B39" s="195" t="s">
        <v>33</v>
      </c>
      <c r="C39" s="195"/>
      <c r="D39" s="195"/>
      <c r="E39" s="195"/>
      <c r="F39" s="195"/>
      <c r="G39" s="195"/>
    </row>
    <row r="40" spans="1:7" ht="40.5" customHeight="1">
      <c r="A40" s="183"/>
      <c r="B40" s="73" t="s">
        <v>46</v>
      </c>
      <c r="C40" s="62" t="s">
        <v>9</v>
      </c>
      <c r="D40" s="72"/>
      <c r="E40" s="72"/>
      <c r="F40" s="70"/>
      <c r="G40" s="70"/>
    </row>
    <row r="41" spans="1:7" ht="38.25" customHeight="1">
      <c r="A41" s="183"/>
      <c r="B41" s="73" t="s">
        <v>36</v>
      </c>
      <c r="C41" s="62" t="s">
        <v>9</v>
      </c>
      <c r="D41" s="72"/>
      <c r="E41" s="72"/>
      <c r="F41" s="70"/>
      <c r="G41" s="70"/>
    </row>
    <row r="42" spans="1:7" ht="80.25" customHeight="1">
      <c r="A42" s="183"/>
      <c r="B42" s="195" t="s">
        <v>37</v>
      </c>
      <c r="C42" s="195"/>
      <c r="D42" s="196"/>
      <c r="E42" s="196"/>
      <c r="F42" s="196"/>
      <c r="G42" s="196"/>
    </row>
    <row r="43" spans="1:7" ht="36" customHeight="1">
      <c r="A43" s="183"/>
      <c r="B43" s="73" t="s">
        <v>38</v>
      </c>
      <c r="C43" s="62" t="s">
        <v>9</v>
      </c>
      <c r="D43" s="74"/>
      <c r="E43" s="74"/>
      <c r="F43" s="197">
        <v>11140.0444444444</v>
      </c>
      <c r="G43" s="198"/>
    </row>
    <row r="44" spans="1:7" ht="38.25" customHeight="1">
      <c r="A44" s="183"/>
      <c r="B44" s="73" t="s">
        <v>39</v>
      </c>
      <c r="C44" s="62" t="s">
        <v>9</v>
      </c>
      <c r="D44" s="199"/>
      <c r="E44" s="199"/>
      <c r="F44" s="197">
        <v>3429.8</v>
      </c>
      <c r="G44" s="198"/>
    </row>
    <row r="45" spans="1:7" ht="33.75" customHeight="1">
      <c r="A45" s="183"/>
      <c r="B45" s="76" t="s">
        <v>40</v>
      </c>
      <c r="C45" s="62" t="s">
        <v>9</v>
      </c>
      <c r="D45" s="199"/>
      <c r="E45" s="199"/>
      <c r="F45" s="197">
        <v>2387.15238095238</v>
      </c>
      <c r="G45" s="198"/>
    </row>
    <row r="46" spans="1:7" ht="32.25" customHeight="1">
      <c r="A46" s="183"/>
      <c r="B46" s="76" t="s">
        <v>41</v>
      </c>
      <c r="C46" s="62" t="s">
        <v>9</v>
      </c>
      <c r="D46" s="199"/>
      <c r="E46" s="199"/>
      <c r="F46" s="70"/>
      <c r="G46" s="70"/>
    </row>
    <row r="47" spans="1:7" ht="32.25" customHeight="1">
      <c r="A47" s="183"/>
      <c r="B47" s="76" t="s">
        <v>42</v>
      </c>
      <c r="C47" s="62" t="s">
        <v>9</v>
      </c>
      <c r="D47" s="72"/>
      <c r="E47" s="72"/>
      <c r="F47" s="70"/>
      <c r="G47" s="70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</sheetData>
  <sheetProtection/>
  <mergeCells count="50">
    <mergeCell ref="B42:G42"/>
    <mergeCell ref="F43:G43"/>
    <mergeCell ref="A35:A38"/>
    <mergeCell ref="B35:G35"/>
    <mergeCell ref="A39:A47"/>
    <mergeCell ref="B39:G39"/>
    <mergeCell ref="D45:E45"/>
    <mergeCell ref="F45:G45"/>
    <mergeCell ref="D46:E46"/>
    <mergeCell ref="D44:E44"/>
    <mergeCell ref="F44:G44"/>
    <mergeCell ref="F30:G30"/>
    <mergeCell ref="A31:A34"/>
    <mergeCell ref="B31:G31"/>
    <mergeCell ref="F28:G28"/>
    <mergeCell ref="F29:G29"/>
    <mergeCell ref="D26:E26"/>
    <mergeCell ref="F26:G26"/>
    <mergeCell ref="F27:G27"/>
    <mergeCell ref="F25:G25"/>
    <mergeCell ref="F23:G23"/>
    <mergeCell ref="F24:G24"/>
    <mergeCell ref="D21:E21"/>
    <mergeCell ref="F21:G21"/>
    <mergeCell ref="F22:G22"/>
    <mergeCell ref="F20:G20"/>
    <mergeCell ref="F18:G18"/>
    <mergeCell ref="F19:G19"/>
    <mergeCell ref="F6:G6"/>
    <mergeCell ref="F7:G7"/>
    <mergeCell ref="A5:A30"/>
    <mergeCell ref="B5:G5"/>
    <mergeCell ref="F8:G8"/>
    <mergeCell ref="F12:G12"/>
    <mergeCell ref="F13:G13"/>
    <mergeCell ref="D11:E11"/>
    <mergeCell ref="F11:G11"/>
    <mergeCell ref="F9:G9"/>
    <mergeCell ref="F10:G10"/>
    <mergeCell ref="D16:E16"/>
    <mergeCell ref="F16:G16"/>
    <mergeCell ref="F17:G17"/>
    <mergeCell ref="F14:G14"/>
    <mergeCell ref="F15:G15"/>
    <mergeCell ref="A1:G1"/>
    <mergeCell ref="D2:E2"/>
    <mergeCell ref="F2:G2"/>
    <mergeCell ref="A2:A3"/>
    <mergeCell ref="B2:B3"/>
    <mergeCell ref="C2:C3"/>
  </mergeCells>
  <printOptions horizontalCentered="1"/>
  <pageMargins left="0" right="0" top="0" bottom="0" header="0.31496062992125984" footer="0.31496062992125984"/>
  <pageSetup fitToHeight="2" fitToWidth="1" horizontalDpi="600" verticalDpi="600" orientation="portrait" paperSize="9" scale="75" r:id="rId1"/>
  <rowBreaks count="1" manualBreakCount="1">
    <brk id="30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70" zoomScaleNormal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1" sqref="A1:E1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5" width="20.875" style="0" customWidth="1"/>
    <col min="6" max="7" width="11.75390625" style="0" hidden="1" customWidth="1"/>
    <col min="8" max="8" width="13.25390625" style="0" customWidth="1"/>
  </cols>
  <sheetData>
    <row r="1" spans="1:5" ht="70.5" customHeight="1">
      <c r="A1" s="88" t="s">
        <v>57</v>
      </c>
      <c r="B1" s="88"/>
      <c r="C1" s="88"/>
      <c r="D1" s="88"/>
      <c r="E1" s="88"/>
    </row>
    <row r="3" spans="1:8" ht="64.5" customHeight="1">
      <c r="A3" s="182"/>
      <c r="B3" s="182" t="s">
        <v>0</v>
      </c>
      <c r="C3" s="182" t="s">
        <v>1</v>
      </c>
      <c r="D3" s="183" t="s">
        <v>45</v>
      </c>
      <c r="E3" s="183"/>
      <c r="F3" s="203" t="s">
        <v>2</v>
      </c>
      <c r="G3" s="203"/>
      <c r="H3" s="18"/>
    </row>
    <row r="4" spans="1:8" ht="15.75" customHeight="1">
      <c r="A4" s="182"/>
      <c r="B4" s="182"/>
      <c r="C4" s="182"/>
      <c r="D4" s="58" t="s">
        <v>3</v>
      </c>
      <c r="E4" s="58" t="s">
        <v>4</v>
      </c>
      <c r="F4" s="58" t="s">
        <v>3</v>
      </c>
      <c r="G4" s="58" t="s">
        <v>4</v>
      </c>
      <c r="H4" s="19"/>
    </row>
    <row r="5" spans="1:8" ht="14.25" customHeight="1">
      <c r="A5" s="57">
        <v>1</v>
      </c>
      <c r="B5" s="57">
        <v>2</v>
      </c>
      <c r="C5" s="57">
        <v>3</v>
      </c>
      <c r="D5" s="59">
        <v>4</v>
      </c>
      <c r="E5" s="59">
        <v>5</v>
      </c>
      <c r="F5" s="59">
        <v>8</v>
      </c>
      <c r="G5" s="59">
        <v>9</v>
      </c>
      <c r="H5" s="19"/>
    </row>
    <row r="6" spans="1:8" ht="151.5" customHeight="1">
      <c r="A6" s="58" t="s">
        <v>5</v>
      </c>
      <c r="B6" s="57" t="s">
        <v>6</v>
      </c>
      <c r="C6" s="57"/>
      <c r="D6" s="200">
        <f>'[4](2)Приложение 6 (кальк) '!I12</f>
        <v>1935.8616994120569</v>
      </c>
      <c r="E6" s="201"/>
      <c r="F6" s="59"/>
      <c r="G6" s="59"/>
      <c r="H6" s="19"/>
    </row>
    <row r="7" spans="1:8" ht="81.75" customHeight="1">
      <c r="A7" s="183" t="s">
        <v>5</v>
      </c>
      <c r="B7" s="183" t="s">
        <v>6</v>
      </c>
      <c r="C7" s="183"/>
      <c r="D7" s="183"/>
      <c r="E7" s="183"/>
      <c r="F7" s="202" t="s">
        <v>7</v>
      </c>
      <c r="G7" s="202"/>
      <c r="H7" s="81"/>
    </row>
    <row r="8" spans="1:8" ht="49.5" customHeight="1">
      <c r="A8" s="183"/>
      <c r="B8" s="61" t="s">
        <v>8</v>
      </c>
      <c r="C8" s="62" t="s">
        <v>9</v>
      </c>
      <c r="D8" s="204">
        <f>D9+D10+D11+D12</f>
        <v>5722.064678467294</v>
      </c>
      <c r="E8" s="204"/>
      <c r="F8" s="77" t="e">
        <f>D8/#REF!*100</f>
        <v>#REF!</v>
      </c>
      <c r="G8" s="77" t="e">
        <f>E8/#REF!*100</f>
        <v>#REF!</v>
      </c>
      <c r="H8" s="81"/>
    </row>
    <row r="9" spans="1:8" ht="43.5" customHeight="1">
      <c r="A9" s="183"/>
      <c r="B9" s="63" t="s">
        <v>10</v>
      </c>
      <c r="C9" s="62" t="s">
        <v>9</v>
      </c>
      <c r="D9" s="185">
        <f>'[4](2)Приложение 6 (кальк) '!F13</f>
        <v>2770.8475575352118</v>
      </c>
      <c r="E9" s="185"/>
      <c r="F9" s="82"/>
      <c r="G9" s="84"/>
      <c r="H9" s="22"/>
    </row>
    <row r="10" spans="1:8" ht="30" customHeight="1">
      <c r="A10" s="183"/>
      <c r="B10" s="65" t="s">
        <v>11</v>
      </c>
      <c r="C10" s="62" t="s">
        <v>9</v>
      </c>
      <c r="D10" s="185">
        <f>'[4](2)Приложение 6 (кальк) '!F69</f>
        <v>1167.2184345861958</v>
      </c>
      <c r="E10" s="185"/>
      <c r="F10" s="82"/>
      <c r="G10" s="84"/>
      <c r="H10" s="22"/>
    </row>
    <row r="11" spans="1:8" ht="39.75" customHeight="1">
      <c r="A11" s="183"/>
      <c r="B11" s="65" t="s">
        <v>12</v>
      </c>
      <c r="C11" s="62" t="s">
        <v>9</v>
      </c>
      <c r="D11" s="185">
        <v>0</v>
      </c>
      <c r="E11" s="185"/>
      <c r="F11" s="82"/>
      <c r="G11" s="84"/>
      <c r="H11" s="22"/>
    </row>
    <row r="12" spans="1:8" ht="39.75" customHeight="1">
      <c r="A12" s="183"/>
      <c r="B12" s="65" t="s">
        <v>13</v>
      </c>
      <c r="C12" s="62"/>
      <c r="D12" s="191">
        <f>'[4](2)Приложение 6 (кальк) '!F80</f>
        <v>1783.9986863458857</v>
      </c>
      <c r="E12" s="192"/>
      <c r="F12" s="82"/>
      <c r="G12" s="84"/>
      <c r="H12" s="22"/>
    </row>
    <row r="13" spans="1:8" ht="42" customHeight="1">
      <c r="A13" s="183"/>
      <c r="B13" s="61" t="s">
        <v>14</v>
      </c>
      <c r="C13" s="62" t="s">
        <v>9</v>
      </c>
      <c r="D13" s="85">
        <f>D14+D15+D16+D17</f>
        <v>1840.7313886932398</v>
      </c>
      <c r="E13" s="85">
        <f>E14+E15+E16+E17</f>
        <v>2086.557244291005</v>
      </c>
      <c r="F13" s="77" t="e">
        <f>D13/#REF!*100</f>
        <v>#REF!</v>
      </c>
      <c r="G13" s="77" t="e">
        <f>E13/#REF!*100</f>
        <v>#REF!</v>
      </c>
      <c r="H13" s="25"/>
    </row>
    <row r="14" spans="1:8" ht="32.25" customHeight="1">
      <c r="A14" s="183"/>
      <c r="B14" s="65" t="s">
        <v>10</v>
      </c>
      <c r="C14" s="62" t="s">
        <v>9</v>
      </c>
      <c r="D14" s="64">
        <f>'[4](2)Приложение 6 (кальк) '!F14</f>
        <v>887.0426395438093</v>
      </c>
      <c r="E14" s="64">
        <f>'[4](2)Приложение 6 (кальк) '!F15</f>
        <v>902.1498291965926</v>
      </c>
      <c r="F14" s="82"/>
      <c r="G14" s="82"/>
      <c r="H14" s="22"/>
    </row>
    <row r="15" spans="1:8" ht="27" customHeight="1">
      <c r="A15" s="183"/>
      <c r="B15" s="65" t="s">
        <v>11</v>
      </c>
      <c r="C15" s="62" t="s">
        <v>9</v>
      </c>
      <c r="D15" s="64">
        <f>'[4](2)Приложение 6 (кальк) '!F70</f>
        <v>379.1781428579637</v>
      </c>
      <c r="E15" s="64">
        <f>'[4](2)Приложение 6 (кальк) '!F71</f>
        <v>496.7759174080329</v>
      </c>
      <c r="F15" s="82"/>
      <c r="G15" s="82"/>
      <c r="H15" s="22"/>
    </row>
    <row r="16" spans="1:8" ht="28.5" customHeight="1">
      <c r="A16" s="183"/>
      <c r="B16" s="65" t="s">
        <v>12</v>
      </c>
      <c r="C16" s="62" t="s">
        <v>9</v>
      </c>
      <c r="D16" s="64"/>
      <c r="E16" s="64"/>
      <c r="F16" s="82"/>
      <c r="G16" s="82"/>
      <c r="H16" s="22"/>
    </row>
    <row r="17" spans="1:8" ht="39.75" customHeight="1">
      <c r="A17" s="183"/>
      <c r="B17" s="65" t="s">
        <v>13</v>
      </c>
      <c r="C17" s="62" t="s">
        <v>9</v>
      </c>
      <c r="D17" s="64">
        <f>'[4](2)Приложение 6 (кальк) '!F81</f>
        <v>574.5106062914668</v>
      </c>
      <c r="E17" s="64">
        <f>'[4](2)Приложение 6 (кальк) '!F82</f>
        <v>687.6314976863795</v>
      </c>
      <c r="F17" s="82"/>
      <c r="G17" s="82"/>
      <c r="H17" s="22"/>
    </row>
    <row r="18" spans="1:8" ht="46.5" customHeight="1">
      <c r="A18" s="183"/>
      <c r="B18" s="68" t="s">
        <v>15</v>
      </c>
      <c r="C18" s="62" t="s">
        <v>9</v>
      </c>
      <c r="D18" s="85">
        <f>D19+D20+D21+D22</f>
        <v>1136.8763339765353</v>
      </c>
      <c r="E18" s="85">
        <f>E19+E20+E21+E22</f>
        <v>1171.5584912293978</v>
      </c>
      <c r="F18" s="77" t="e">
        <f>D18/#REF!*100</f>
        <v>#REF!</v>
      </c>
      <c r="G18" s="77" t="e">
        <f>E18/#REF!*100</f>
        <v>#REF!</v>
      </c>
      <c r="H18" s="25"/>
    </row>
    <row r="19" spans="1:8" ht="30" customHeight="1">
      <c r="A19" s="183"/>
      <c r="B19" s="65" t="s">
        <v>10</v>
      </c>
      <c r="C19" s="62" t="s">
        <v>9</v>
      </c>
      <c r="D19" s="64">
        <f>'[4](2)Приложение 6 (кальк) '!F16</f>
        <v>545.3719838465711</v>
      </c>
      <c r="E19" s="64">
        <f>'[4](2)Приложение 6 (кальк) '!F17</f>
        <v>486.36581113458465</v>
      </c>
      <c r="F19" s="82"/>
      <c r="G19" s="82"/>
      <c r="H19" s="22"/>
    </row>
    <row r="20" spans="1:8" ht="26.25" customHeight="1">
      <c r="A20" s="183"/>
      <c r="B20" s="65" t="s">
        <v>11</v>
      </c>
      <c r="C20" s="62" t="s">
        <v>9</v>
      </c>
      <c r="D20" s="64">
        <f>'[4](2)Приложение 6 (кальк) '!F72</f>
        <v>236.31889266826812</v>
      </c>
      <c r="E20" s="64">
        <f>'[4](2)Приложение 6 (кальк) '!F73</f>
        <v>287.672891952879</v>
      </c>
      <c r="F20" s="82"/>
      <c r="G20" s="82"/>
      <c r="H20" s="22"/>
    </row>
    <row r="21" spans="1:8" ht="33" customHeight="1">
      <c r="A21" s="183"/>
      <c r="B21" s="65" t="s">
        <v>12</v>
      </c>
      <c r="C21" s="62" t="s">
        <v>9</v>
      </c>
      <c r="D21" s="64">
        <f>'[4](2)Приложение 6 (кальк) '!F76</f>
        <v>0</v>
      </c>
      <c r="E21" s="64">
        <f>'[4](2)Приложение 6 (кальк) '!F77</f>
        <v>0</v>
      </c>
      <c r="F21" s="82"/>
      <c r="G21" s="82"/>
      <c r="H21" s="22"/>
    </row>
    <row r="22" spans="1:8" ht="37.5" customHeight="1">
      <c r="A22" s="183"/>
      <c r="B22" s="65" t="s">
        <v>13</v>
      </c>
      <c r="C22" s="62" t="s">
        <v>9</v>
      </c>
      <c r="D22" s="64">
        <f>'[4](2)Приложение 6 (кальк) '!F83</f>
        <v>355.18545746169616</v>
      </c>
      <c r="E22" s="64">
        <f>'[4](2)Приложение 6 (кальк) '!F84</f>
        <v>397.51978814193404</v>
      </c>
      <c r="F22" s="82"/>
      <c r="G22" s="82"/>
      <c r="H22" s="22"/>
    </row>
    <row r="23" spans="1:8" ht="35.25" customHeight="1">
      <c r="A23" s="183"/>
      <c r="B23" s="68" t="s">
        <v>16</v>
      </c>
      <c r="C23" s="62" t="s">
        <v>9</v>
      </c>
      <c r="D23" s="86">
        <f>D24+D25++D26+D27</f>
        <v>0</v>
      </c>
      <c r="E23" s="85">
        <f>E24+E25+E26+E27</f>
        <v>1765.3812603209717</v>
      </c>
      <c r="F23" s="77" t="e">
        <f>D23/#REF!*100</f>
        <v>#REF!</v>
      </c>
      <c r="G23" s="77" t="e">
        <f>E23/#REF!*100</f>
        <v>#REF!</v>
      </c>
      <c r="H23" s="25"/>
    </row>
    <row r="24" spans="1:8" ht="35.25" customHeight="1">
      <c r="A24" s="183"/>
      <c r="B24" s="65" t="s">
        <v>10</v>
      </c>
      <c r="C24" s="62" t="s">
        <v>9</v>
      </c>
      <c r="D24" s="87"/>
      <c r="E24" s="64">
        <f>'[4](2)Приложение 6 (кальк) '!F18</f>
        <v>756.2044487539941</v>
      </c>
      <c r="F24" s="82"/>
      <c r="G24" s="82"/>
      <c r="H24" s="22"/>
    </row>
    <row r="25" spans="1:8" ht="24.75" customHeight="1">
      <c r="A25" s="183"/>
      <c r="B25" s="65" t="s">
        <v>11</v>
      </c>
      <c r="C25" s="62" t="s">
        <v>9</v>
      </c>
      <c r="D25" s="87"/>
      <c r="E25" s="64">
        <f>'[4](2)Приложение 6 (кальк) '!F74</f>
        <v>423.37814530511497</v>
      </c>
      <c r="F25" s="82"/>
      <c r="G25" s="82"/>
      <c r="H25" s="22"/>
    </row>
    <row r="26" spans="1:8" ht="32.25" customHeight="1">
      <c r="A26" s="183"/>
      <c r="B26" s="65" t="s">
        <v>12</v>
      </c>
      <c r="C26" s="62" t="s">
        <v>9</v>
      </c>
      <c r="D26" s="87"/>
      <c r="E26" s="64">
        <f>'[4](2)Приложение 6 (кальк) '!F78</f>
        <v>0</v>
      </c>
      <c r="F26" s="82"/>
      <c r="G26" s="82"/>
      <c r="H26" s="22"/>
    </row>
    <row r="27" spans="1:8" ht="36.75" customHeight="1">
      <c r="A27" s="183"/>
      <c r="B27" s="65" t="s">
        <v>13</v>
      </c>
      <c r="C27" s="62" t="s">
        <v>9</v>
      </c>
      <c r="D27" s="87"/>
      <c r="E27" s="64">
        <f>'[4](2)Приложение 6 (кальк) '!F85</f>
        <v>585.7986662618626</v>
      </c>
      <c r="F27" s="82"/>
      <c r="G27" s="82"/>
      <c r="H27" s="22"/>
    </row>
    <row r="28" spans="1:8" ht="94.5" customHeight="1">
      <c r="A28" s="183" t="s">
        <v>17</v>
      </c>
      <c r="B28" s="183" t="s">
        <v>18</v>
      </c>
      <c r="C28" s="183"/>
      <c r="D28" s="183"/>
      <c r="E28" s="183"/>
      <c r="F28" s="203" t="s">
        <v>2</v>
      </c>
      <c r="G28" s="203"/>
      <c r="H28" s="23"/>
    </row>
    <row r="29" spans="1:7" ht="42.75" customHeight="1">
      <c r="A29" s="183"/>
      <c r="B29" s="73" t="s">
        <v>19</v>
      </c>
      <c r="C29" s="62" t="s">
        <v>20</v>
      </c>
      <c r="D29" s="70">
        <f>'[4](6)Расчет Удельных прил.9.1. '!$C$10</f>
        <v>273328</v>
      </c>
      <c r="E29" s="70">
        <f>'[4](6)Расчет Удельных прил.9.1. '!$C$16</f>
        <v>498300</v>
      </c>
      <c r="F29" s="77" t="e">
        <f>D29/#REF!*100</f>
        <v>#REF!</v>
      </c>
      <c r="G29" s="77" t="e">
        <f>E29/#REF!*100</f>
        <v>#REF!</v>
      </c>
    </row>
    <row r="30" spans="1:7" ht="31.5">
      <c r="A30" s="183"/>
      <c r="B30" s="73" t="s">
        <v>21</v>
      </c>
      <c r="C30" s="62" t="s">
        <v>20</v>
      </c>
      <c r="D30" s="70">
        <f>'[4](6)Расчет Удельных прил.9.1. '!$C$10</f>
        <v>273328</v>
      </c>
      <c r="E30" s="70">
        <f>'[4](6)Расчет Удельных прил.9.1. '!$C$16</f>
        <v>498300</v>
      </c>
      <c r="F30" s="77" t="e">
        <f>D30/#REF!*100</f>
        <v>#REF!</v>
      </c>
      <c r="G30" s="77" t="e">
        <f>E30/#REF!*100</f>
        <v>#REF!</v>
      </c>
    </row>
    <row r="31" spans="1:7" ht="46.5" customHeight="1">
      <c r="A31" s="183"/>
      <c r="B31" s="76" t="s">
        <v>22</v>
      </c>
      <c r="C31" s="62" t="s">
        <v>20</v>
      </c>
      <c r="D31" s="70">
        <f>'[4](6)Расчет Удельных прил.9.1. '!$C$10</f>
        <v>273328</v>
      </c>
      <c r="E31" s="70">
        <f>'[4](6)Расчет Удельных прил.9.1. '!$C$16</f>
        <v>498300</v>
      </c>
      <c r="F31" s="77" t="e">
        <f>D31/#REF!*100</f>
        <v>#REF!</v>
      </c>
      <c r="G31" s="77" t="e">
        <f>E31/#REF!*100</f>
        <v>#REF!</v>
      </c>
    </row>
    <row r="32" spans="1:7" ht="46.5" customHeight="1">
      <c r="A32" s="183"/>
      <c r="B32" s="76" t="s">
        <v>23</v>
      </c>
      <c r="C32" s="62" t="s">
        <v>20</v>
      </c>
      <c r="D32" s="70">
        <f>'[4](6)Расчет Удельных прил.9.1. '!$C$10</f>
        <v>273328</v>
      </c>
      <c r="E32" s="70">
        <f>'[4](6)Расчет Удельных прил.9.1. '!$C$16</f>
        <v>498300</v>
      </c>
      <c r="F32" s="77" t="e">
        <f>D32/#REF!*100</f>
        <v>#REF!</v>
      </c>
      <c r="G32" s="77" t="e">
        <f>E32/#REF!*100</f>
        <v>#REF!</v>
      </c>
    </row>
    <row r="33" spans="1:7" ht="41.25" customHeight="1">
      <c r="A33" s="183"/>
      <c r="B33" s="76" t="s">
        <v>24</v>
      </c>
      <c r="C33" s="62" t="s">
        <v>20</v>
      </c>
      <c r="D33" s="70">
        <f>'[4](6)Расчет Удельных прил.9.1. '!$C$10</f>
        <v>273328</v>
      </c>
      <c r="E33" s="70">
        <f>'[4](6)Расчет Удельных прил.9.1. '!$C$16</f>
        <v>498300</v>
      </c>
      <c r="F33" s="77" t="e">
        <f>D33/#REF!*100</f>
        <v>#REF!</v>
      </c>
      <c r="G33" s="77" t="e">
        <f>E33/#REF!*100</f>
        <v>#REF!</v>
      </c>
    </row>
    <row r="34" spans="1:7" ht="101.25" customHeight="1">
      <c r="A34" s="183" t="s">
        <v>25</v>
      </c>
      <c r="B34" s="195" t="s">
        <v>26</v>
      </c>
      <c r="C34" s="195"/>
      <c r="D34" s="195"/>
      <c r="E34" s="195"/>
      <c r="F34" s="203" t="s">
        <v>2</v>
      </c>
      <c r="G34" s="203"/>
    </row>
    <row r="35" spans="1:7" ht="44.25" customHeight="1">
      <c r="A35" s="183"/>
      <c r="B35" s="73" t="s">
        <v>27</v>
      </c>
      <c r="C35" s="62" t="s">
        <v>20</v>
      </c>
      <c r="D35" s="70">
        <f>'[4](6)Расчет Удельных прил.9.1. '!$C$23</f>
        <v>361855</v>
      </c>
      <c r="E35" s="70">
        <f>'[4](6)Расчет Удельных прил.9.1. '!$C$29</f>
        <v>849149.25</v>
      </c>
      <c r="F35" s="77" t="e">
        <f>D35/#REF!*100</f>
        <v>#REF!</v>
      </c>
      <c r="G35" s="77" t="e">
        <f>E35/#REF!*100</f>
        <v>#REF!</v>
      </c>
    </row>
    <row r="36" spans="1:7" ht="42.75" customHeight="1">
      <c r="A36" s="183"/>
      <c r="B36" s="73" t="s">
        <v>28</v>
      </c>
      <c r="C36" s="62" t="s">
        <v>20</v>
      </c>
      <c r="D36" s="70">
        <f>'[4](6)Расчет Удельных прил.9.1. '!$C$23</f>
        <v>361855</v>
      </c>
      <c r="E36" s="70">
        <f>'[4](6)Расчет Удельных прил.9.1. '!$C$29</f>
        <v>849149.25</v>
      </c>
      <c r="F36" s="77" t="e">
        <f>D36/#REF!*100</f>
        <v>#REF!</v>
      </c>
      <c r="G36" s="77" t="e">
        <f>E36/#REF!*100</f>
        <v>#REF!</v>
      </c>
    </row>
    <row r="37" spans="1:7" ht="39.75" customHeight="1">
      <c r="A37" s="183"/>
      <c r="B37" s="76" t="s">
        <v>29</v>
      </c>
      <c r="C37" s="62" t="s">
        <v>20</v>
      </c>
      <c r="D37" s="70">
        <f>'[4](6)Расчет Удельных прил.9.1. '!$C$23</f>
        <v>361855</v>
      </c>
      <c r="E37" s="70">
        <f>'[4](6)Расчет Удельных прил.9.1. '!$C$29</f>
        <v>849149.25</v>
      </c>
      <c r="F37" s="77" t="e">
        <f>D37/#REF!*100</f>
        <v>#REF!</v>
      </c>
      <c r="G37" s="77" t="e">
        <f>E37/#REF!*100</f>
        <v>#REF!</v>
      </c>
    </row>
    <row r="38" spans="1:7" ht="39.75" customHeight="1">
      <c r="A38" s="183"/>
      <c r="B38" s="76" t="s">
        <v>30</v>
      </c>
      <c r="C38" s="62" t="s">
        <v>20</v>
      </c>
      <c r="D38" s="70">
        <f>'[4](6)Расчет Удельных прил.9.1. '!$C$23</f>
        <v>361855</v>
      </c>
      <c r="E38" s="70">
        <f>'[4](6)Расчет Удельных прил.9.1. '!$C$29</f>
        <v>849149.25</v>
      </c>
      <c r="F38" s="77" t="e">
        <f>D38/#REF!*100</f>
        <v>#REF!</v>
      </c>
      <c r="G38" s="77" t="e">
        <f>E38/#REF!*100</f>
        <v>#REF!</v>
      </c>
    </row>
    <row r="39" spans="1:7" ht="39" customHeight="1">
      <c r="A39" s="183"/>
      <c r="B39" s="76" t="s">
        <v>31</v>
      </c>
      <c r="C39" s="62" t="s">
        <v>20</v>
      </c>
      <c r="D39" s="70">
        <f>'[4](6)Расчет Удельных прил.9.1. '!$C$23</f>
        <v>361855</v>
      </c>
      <c r="E39" s="70">
        <f>'[4](6)Расчет Удельных прил.9.1. '!$C$29</f>
        <v>849149.25</v>
      </c>
      <c r="F39" s="77" t="e">
        <f>D39/#REF!*100</f>
        <v>#REF!</v>
      </c>
      <c r="G39" s="77" t="e">
        <f>E39/#REF!*100</f>
        <v>#REF!</v>
      </c>
    </row>
    <row r="40" spans="1:7" ht="66.75" customHeight="1">
      <c r="A40" s="183" t="s">
        <v>32</v>
      </c>
      <c r="B40" s="195" t="s">
        <v>33</v>
      </c>
      <c r="C40" s="195"/>
      <c r="D40" s="195"/>
      <c r="E40" s="195"/>
      <c r="F40" s="203" t="s">
        <v>2</v>
      </c>
      <c r="G40" s="203"/>
    </row>
    <row r="41" spans="1:7" ht="40.5" customHeight="1">
      <c r="A41" s="183"/>
      <c r="B41" s="73" t="s">
        <v>46</v>
      </c>
      <c r="C41" s="62" t="s">
        <v>9</v>
      </c>
      <c r="D41" s="70">
        <f>'[4](6)Расчет Удельных прил.9.1. '!$C$53</f>
        <v>774.1115</v>
      </c>
      <c r="E41" s="70">
        <f>'[4](6)Расчет Удельных прил.9.1. '!$C$53</f>
        <v>774.1115</v>
      </c>
      <c r="F41" s="77" t="e">
        <f>D41/#REF!*100</f>
        <v>#REF!</v>
      </c>
      <c r="G41" s="77" t="e">
        <f>E41/#REF!*100</f>
        <v>#REF!</v>
      </c>
    </row>
    <row r="42" spans="1:7" ht="38.25" customHeight="1">
      <c r="A42" s="183"/>
      <c r="B42" s="73" t="s">
        <v>36</v>
      </c>
      <c r="C42" s="62" t="s">
        <v>9</v>
      </c>
      <c r="D42" s="70">
        <f>'[4](6)Расчет Удельных прил.9.1. '!$C$53</f>
        <v>774.1115</v>
      </c>
      <c r="E42" s="70">
        <f>'[4](6)Расчет Удельных прил.9.1. '!$C$53</f>
        <v>774.1115</v>
      </c>
      <c r="F42" s="77" t="e">
        <f>D42/#REF!*100</f>
        <v>#REF!</v>
      </c>
      <c r="G42" s="77" t="e">
        <f>E42/#REF!*100</f>
        <v>#REF!</v>
      </c>
    </row>
    <row r="43" spans="1:7" ht="80.25" customHeight="1">
      <c r="A43" s="183"/>
      <c r="B43" s="195" t="s">
        <v>37</v>
      </c>
      <c r="C43" s="195"/>
      <c r="D43" s="196"/>
      <c r="E43" s="196"/>
      <c r="F43" s="203" t="s">
        <v>2</v>
      </c>
      <c r="G43" s="203"/>
    </row>
    <row r="44" spans="1:7" ht="51.75" customHeight="1">
      <c r="A44" s="183"/>
      <c r="B44" s="73" t="s">
        <v>51</v>
      </c>
      <c r="C44" s="62" t="s">
        <v>9</v>
      </c>
      <c r="D44" s="70">
        <f>'[4](6)Расчет Удельных прил.9.1. '!$C$44</f>
        <v>1023.8451043338682</v>
      </c>
      <c r="E44" s="70">
        <f>'[4](6)Расчет Удельных прил.9.1. '!$C$44</f>
        <v>1023.8451043338682</v>
      </c>
      <c r="F44" s="83" t="e">
        <f>D44/#REF!*100</f>
        <v>#REF!</v>
      </c>
      <c r="G44" s="77" t="e">
        <f>E44/#REF!*100</f>
        <v>#REF!</v>
      </c>
    </row>
    <row r="45" spans="1:7" ht="53.25" customHeight="1">
      <c r="A45" s="183"/>
      <c r="B45" s="73" t="s">
        <v>52</v>
      </c>
      <c r="C45" s="62" t="s">
        <v>9</v>
      </c>
      <c r="D45" s="70">
        <f>'[4](6)Расчет Удельных прил.9.1. '!$C$44</f>
        <v>1023.8451043338682</v>
      </c>
      <c r="E45" s="70">
        <f>'[4](6)Расчет Удельных прил.9.1. '!$C$44</f>
        <v>1023.8451043338682</v>
      </c>
      <c r="F45" s="83" t="e">
        <f>D45/#REF!*100</f>
        <v>#REF!</v>
      </c>
      <c r="G45" s="77" t="e">
        <f>E45/#REF!*100</f>
        <v>#REF!</v>
      </c>
    </row>
    <row r="46" spans="1:7" ht="48.75" customHeight="1">
      <c r="A46" s="183"/>
      <c r="B46" s="76" t="s">
        <v>53</v>
      </c>
      <c r="C46" s="62" t="s">
        <v>9</v>
      </c>
      <c r="D46" s="70" t="s">
        <v>50</v>
      </c>
      <c r="E46" s="70">
        <f>'[4](6)Расчет Удельных прил.9.1. '!C37</f>
        <v>1746.3398876404494</v>
      </c>
      <c r="F46" s="83" t="e">
        <f>D46/#REF!*100</f>
        <v>#VALUE!</v>
      </c>
      <c r="G46" s="77" t="e">
        <f>E46/#REF!*100</f>
        <v>#REF!</v>
      </c>
    </row>
    <row r="47" spans="1:7" ht="32.25" customHeight="1" hidden="1">
      <c r="A47" s="183"/>
      <c r="B47" s="76" t="s">
        <v>41</v>
      </c>
      <c r="C47" s="62" t="s">
        <v>9</v>
      </c>
      <c r="D47" s="70"/>
      <c r="E47" s="70"/>
      <c r="F47" s="83" t="e">
        <f>D47/#REF!*100</f>
        <v>#REF!</v>
      </c>
      <c r="G47" s="77" t="e">
        <f>E47/#REF!*100</f>
        <v>#REF!</v>
      </c>
    </row>
    <row r="48" spans="1:7" ht="32.25" customHeight="1" hidden="1">
      <c r="A48" s="183"/>
      <c r="B48" s="76" t="s">
        <v>42</v>
      </c>
      <c r="C48" s="62" t="s">
        <v>9</v>
      </c>
      <c r="D48" s="70"/>
      <c r="E48" s="70"/>
      <c r="F48" s="83" t="e">
        <f>D48/#REF!*100</f>
        <v>#REF!</v>
      </c>
      <c r="G48" s="77" t="e">
        <f>E48/#REF!*100</f>
        <v>#REF!</v>
      </c>
    </row>
    <row r="49" spans="1:7" ht="32.25" customHeight="1" hidden="1">
      <c r="A49" s="183"/>
      <c r="B49" s="76" t="s">
        <v>43</v>
      </c>
      <c r="C49" s="62" t="s">
        <v>9</v>
      </c>
      <c r="D49" s="70"/>
      <c r="E49" s="69"/>
      <c r="F49" s="83" t="e">
        <f>D49/#REF!*100</f>
        <v>#REF!</v>
      </c>
      <c r="G49" s="77" t="e">
        <f>E49/#REF!*100</f>
        <v>#REF!</v>
      </c>
    </row>
    <row r="50" spans="1:7" ht="32.25" customHeight="1" hidden="1">
      <c r="A50" s="58"/>
      <c r="B50" s="76" t="s">
        <v>44</v>
      </c>
      <c r="C50" s="62" t="s">
        <v>9</v>
      </c>
      <c r="D50" s="70"/>
      <c r="E50" s="69"/>
      <c r="F50" s="83" t="e">
        <f>D50/#REF!*100</f>
        <v>#REF!</v>
      </c>
      <c r="G50" s="77" t="e">
        <f>E50/#REF!*100</f>
        <v>#REF!</v>
      </c>
    </row>
  </sheetData>
  <sheetProtection/>
  <mergeCells count="26">
    <mergeCell ref="B43:E43"/>
    <mergeCell ref="F43:G43"/>
    <mergeCell ref="A40:A49"/>
    <mergeCell ref="B40:E40"/>
    <mergeCell ref="F40:G40"/>
    <mergeCell ref="A28:A33"/>
    <mergeCell ref="B28:E28"/>
    <mergeCell ref="F28:G28"/>
    <mergeCell ref="A34:A39"/>
    <mergeCell ref="B34:E34"/>
    <mergeCell ref="F34:G34"/>
    <mergeCell ref="A1:E1"/>
    <mergeCell ref="D6:E6"/>
    <mergeCell ref="A7:A27"/>
    <mergeCell ref="B7:E7"/>
    <mergeCell ref="F7:G7"/>
    <mergeCell ref="D3:E3"/>
    <mergeCell ref="F3:G3"/>
    <mergeCell ref="A3:A4"/>
    <mergeCell ref="B3:B4"/>
    <mergeCell ref="C3:C4"/>
    <mergeCell ref="D11:E11"/>
    <mergeCell ref="D12:E12"/>
    <mergeCell ref="D9:E9"/>
    <mergeCell ref="D10:E10"/>
    <mergeCell ref="D8:E8"/>
  </mergeCells>
  <printOptions horizontalCentered="1"/>
  <pageMargins left="0" right="0" top="0" bottom="0" header="0.31496062992125984" footer="0.31496062992125984"/>
  <pageSetup fitToHeight="2" fitToWidth="1" horizontalDpi="600" verticalDpi="600" orientation="portrait" paperSize="9" scale="68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MRSK-YUGA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Кикоть Юлия Алексеевна</dc:creator>
  <cp:keywords/>
  <dc:description/>
  <cp:lastModifiedBy>Valued Acer Customer</cp:lastModifiedBy>
  <cp:lastPrinted>2013-10-08T11:52:27Z</cp:lastPrinted>
  <dcterms:created xsi:type="dcterms:W3CDTF">2013-10-08T10:10:03Z</dcterms:created>
  <dcterms:modified xsi:type="dcterms:W3CDTF">2013-10-17T11:36:12Z</dcterms:modified>
  <cp:category/>
  <cp:version/>
  <cp:contentType/>
  <cp:contentStatus/>
</cp:coreProperties>
</file>