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Деп экономики\_Общая папка\OtdelBP\2017_общая структура\Корпоративные вопросы\Приказ МРСК №285_15.05.2015 Фин. показатели\2017 1 полугодие\"/>
    </mc:Choice>
  </mc:AlternateContent>
  <bookViews>
    <workbookView xWindow="0" yWindow="0" windowWidth="25200" windowHeight="11325"/>
  </bookViews>
  <sheets>
    <sheet name="Лист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" i="1" l="1"/>
  <c r="O12" i="1"/>
  <c r="O10" i="1"/>
  <c r="O9" i="1"/>
  <c r="O7" i="1"/>
  <c r="O6" i="1"/>
  <c r="P13" i="1"/>
  <c r="P12" i="1"/>
  <c r="P11" i="1"/>
  <c r="P10" i="1"/>
  <c r="P9" i="1"/>
  <c r="P8" i="1"/>
  <c r="P7" i="1"/>
  <c r="P6" i="1"/>
  <c r="N12" i="1" l="1"/>
  <c r="N10" i="1"/>
  <c r="N9" i="1"/>
  <c r="N7" i="1"/>
  <c r="N6" i="1"/>
  <c r="O8" i="1" l="1"/>
  <c r="O11" i="1" s="1"/>
  <c r="N8" i="1"/>
  <c r="N11" i="1" s="1"/>
  <c r="N13" i="1" s="1"/>
  <c r="M12" i="1"/>
  <c r="M10" i="1"/>
  <c r="M9" i="1"/>
  <c r="M8" i="1"/>
  <c r="M7" i="1"/>
  <c r="M6" i="1"/>
  <c r="M11" i="1" l="1"/>
  <c r="M13" i="1" s="1"/>
  <c r="L12" i="1" l="1"/>
  <c r="K12" i="1"/>
  <c r="L10" i="1"/>
  <c r="K10" i="1"/>
  <c r="L9" i="1"/>
  <c r="K9" i="1"/>
  <c r="L8" i="1"/>
  <c r="K8" i="1"/>
  <c r="L7" i="1"/>
  <c r="K7" i="1"/>
  <c r="L6" i="1"/>
  <c r="K6" i="1"/>
  <c r="L11" i="1" l="1"/>
  <c r="L13" i="1" s="1"/>
  <c r="K11" i="1"/>
  <c r="K13" i="1" s="1"/>
</calcChain>
</file>

<file path=xl/sharedStrings.xml><?xml version="1.0" encoding="utf-8"?>
<sst xmlns="http://schemas.openxmlformats.org/spreadsheetml/2006/main" count="25" uniqueCount="25">
  <si>
    <t>Наименование статей прибылей и убытков</t>
  </si>
  <si>
    <t>Выручка от реализации за вычетом НДС</t>
  </si>
  <si>
    <t>Себестоимость проданных услуг</t>
  </si>
  <si>
    <t>Валовая прибыль</t>
  </si>
  <si>
    <t>Сальдо прочих доходов и расходов</t>
  </si>
  <si>
    <t>Прибыль (убыток) до налогообложения</t>
  </si>
  <si>
    <t>Налог на прибыль</t>
  </si>
  <si>
    <t>Чистая прибыль (убыток) отчетного периода</t>
  </si>
  <si>
    <t xml:space="preserve">1 квартал 2014 года факт </t>
  </si>
  <si>
    <t xml:space="preserve">2 квартал 2014 года факт </t>
  </si>
  <si>
    <t xml:space="preserve">3 квартал 2014 года факт </t>
  </si>
  <si>
    <t>тыс. рублей</t>
  </si>
  <si>
    <t>1 квартал 2015 года факт</t>
  </si>
  <si>
    <t>2 квартал 2015 года факт</t>
  </si>
  <si>
    <t>3 квартал 2015 года факт</t>
  </si>
  <si>
    <t>4 квартал 2015 года факт</t>
  </si>
  <si>
    <t>1 квартал 2016 года факт</t>
  </si>
  <si>
    <t>2 квартал 2016 года факт</t>
  </si>
  <si>
    <t>3 квартал 2016 года факт</t>
  </si>
  <si>
    <t>4 квартал 2016 года факт</t>
  </si>
  <si>
    <t>Управленческие, коммерческие расходы</t>
  </si>
  <si>
    <t>1 квартал 2017 года факт</t>
  </si>
  <si>
    <t>3 квартал 2017 года прогноз</t>
  </si>
  <si>
    <t>Прогноз финансовых результатов на 3 квартал 2017 года</t>
  </si>
  <si>
    <t>2 квартал 2017 года факт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</si>
</sst>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3" fontId="0" fillId="0" borderId="0" xfId="0" applyNumberFormat="1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rsk-yuga.ru/&#1044;&#1077;&#1087;%20&#1101;&#1082;&#1086;&#1085;&#1086;&#1084;&#1080;&#1082;&#1080;/_&#1054;&#1073;&#1097;&#1072;&#1103;%20&#1087;&#1072;&#1087;&#1082;&#1072;/OtdelBP/2016_&#1086;&#1073;&#1097;&#1072;&#1103;%20&#1089;&#1090;&#1088;&#1091;&#1082;&#1090;&#1091;&#1088;&#1072;/&#1041;&#1080;&#1079;&#1085;&#1077;&#1089;-&#1087;&#1083;&#1072;&#1085;&#1080;&#1088;&#1086;&#1074;&#1072;&#1085;&#1080;&#1077;/&#1060;&#1072;&#1082;&#1090;/3%20&#1082;&#1074;&#1072;&#1088;&#1090;&#1072;&#1083;/&#1054;&#1090;&#1095;&#1105;&#1090;_3&#1082;&#1074;_&#1052;&#1056;&#1057;&#1050;%20&#1070;&#1075;&#1072;_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rsk-yuga.ru/&#1044;&#1077;&#1087;%20&#1101;&#1082;&#1086;&#1085;&#1086;&#1084;&#1080;&#1082;&#1080;/_&#1054;&#1073;&#1097;&#1072;&#1103;%20&#1087;&#1072;&#1087;&#1082;&#1072;/OtdelBP/2016_&#1086;&#1073;&#1097;&#1072;&#1103;%20&#1089;&#1090;&#1088;&#1091;&#1082;&#1090;&#1091;&#1088;&#1072;/&#1041;&#1080;&#1079;&#1085;&#1077;&#1089;-&#1087;&#1083;&#1072;&#1085;&#1080;&#1088;&#1086;&#1074;&#1072;&#1085;&#1080;&#1077;/&#1060;&#1072;&#1082;&#1090;/4%20&#1082;&#1074;&#1072;&#1088;&#1090;&#1072;&#1083;/&#1054;&#1090;&#1095;&#1105;&#1090;_4&#1082;&#1074;_&#1052;&#1056;&#1057;&#1050;%20&#1070;&#1075;&#1072;_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7_&#1086;&#1073;&#1097;&#1072;&#1103;%20&#1089;&#1090;&#1088;&#1091;&#1082;&#1090;&#1091;&#1088;&#1072;/&#1041;&#1080;&#1079;&#1085;&#1077;&#1089;-&#1087;&#1083;&#1072;&#1085;&#1080;&#1088;&#1086;&#1074;&#1072;&#1085;&#1080;&#1077;/&#1060;&#1072;&#1082;&#1090;/2%20&#1082;&#1074;&#1072;&#1088;&#1090;&#1072;&#1083;/&#1054;&#1090;&#1095;&#1077;&#1090;%202%20&#1082;&#1074;.%202017%20&#1052;&#1056;&#1057;&#1050;%20&#1070;&#1075;&#1072;%20&#1080;&#1079;%20&#1082;&#1086;&#1075;&#1085;&#1086;&#10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 ПО МЭППИНГУ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Проверки"/>
      <sheetName val="СБП_Общее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  <sheetName val="Сценарные условия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2">
          <cell r="N12">
            <v>8810409.1163623668</v>
          </cell>
          <cell r="V12">
            <v>7065827.555038142</v>
          </cell>
          <cell r="X12">
            <v>7745751.5335569791</v>
          </cell>
        </row>
        <row r="18">
          <cell r="V18">
            <v>-5887827.9783900008</v>
          </cell>
          <cell r="X18">
            <v>-6136500.3880000021</v>
          </cell>
        </row>
        <row r="24">
          <cell r="V24">
            <v>1177999.5766481422</v>
          </cell>
          <cell r="X24">
            <v>1609251.1455569782</v>
          </cell>
        </row>
        <row r="31">
          <cell r="V31">
            <v>-155893.48958655252</v>
          </cell>
          <cell r="X31">
            <v>-144794.57803</v>
          </cell>
        </row>
        <row r="33">
          <cell r="V33">
            <v>22718.846610000001</v>
          </cell>
          <cell r="X33">
            <v>27113.175329999998</v>
          </cell>
        </row>
        <row r="34">
          <cell r="V34">
            <v>-683424.89154999994</v>
          </cell>
          <cell r="X34">
            <v>-720707.31624000007</v>
          </cell>
        </row>
        <row r="35">
          <cell r="V35">
            <v>3172.1052500000001</v>
          </cell>
          <cell r="X35">
            <v>125.97979000000001</v>
          </cell>
        </row>
        <row r="36">
          <cell r="V36">
            <v>1503563.82752</v>
          </cell>
          <cell r="X36">
            <v>798513.15992999997</v>
          </cell>
        </row>
        <row r="38">
          <cell r="V38">
            <v>-2961093.19019</v>
          </cell>
          <cell r="X38">
            <v>-928308.97456999996</v>
          </cell>
        </row>
        <row r="45">
          <cell r="V45">
            <v>454880.50861000002</v>
          </cell>
          <cell r="X45">
            <v>3134.7867800000204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 ПО МЭППИНГУ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Проверки"/>
      <sheetName val="СБП_Общее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  <sheetName val="Сценарные условия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2">
          <cell r="Z12">
            <v>8647358.4859991614</v>
          </cell>
        </row>
        <row r="18">
          <cell r="Z18">
            <v>-8015504.7609999999</v>
          </cell>
        </row>
        <row r="24">
          <cell r="Z24">
            <v>631853.7249991612</v>
          </cell>
        </row>
        <row r="31">
          <cell r="Z31">
            <v>-260082.40163344741</v>
          </cell>
        </row>
        <row r="33">
          <cell r="Z33">
            <v>19178.995629999998</v>
          </cell>
        </row>
        <row r="34">
          <cell r="Z34">
            <v>-706330.80130999989</v>
          </cell>
        </row>
        <row r="36">
          <cell r="Z36">
            <v>1857245.8537899998</v>
          </cell>
        </row>
        <row r="38">
          <cell r="Z38">
            <v>-2388150.9558700006</v>
          </cell>
        </row>
        <row r="45">
          <cell r="Z45">
            <v>-57979.929640000046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. Общие сведения_2"/>
      <sheetName val="2.Оценочные показатели_3"/>
      <sheetName val="3.Программа реализации_4"/>
      <sheetName val="4.Баланс ээ_5"/>
      <sheetName val="5.Ремонты_6"/>
      <sheetName val="6.ИПР_7"/>
      <sheetName val="7.Затраты на персонал_8"/>
      <sheetName val="8.ОФР_9"/>
      <sheetName val="9.Смета затрат_10"/>
      <sheetName val="10.БДР_11"/>
      <sheetName val="11.БДДС_12"/>
      <sheetName val="12.Прогнозный баланс_13"/>
      <sheetName val="13.ПУЭ_14"/>
      <sheetName val="14.1.Снижение удельных операц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3">
          <cell r="H13">
            <v>8353901.4638040001</v>
          </cell>
          <cell r="M13">
            <v>8617942.0914590005</v>
          </cell>
          <cell r="N13">
            <v>7975243.943182</v>
          </cell>
        </row>
        <row r="19">
          <cell r="H19">
            <v>-6216338.9579999996</v>
          </cell>
          <cell r="M19">
            <v>-7604885.3008000003</v>
          </cell>
          <cell r="N19">
            <v>-6364139.4229100002</v>
          </cell>
        </row>
        <row r="27">
          <cell r="H27">
            <v>-7839.8410000000003</v>
          </cell>
          <cell r="M27">
            <v>-5977.5783300000003</v>
          </cell>
          <cell r="N27">
            <v>-7942.9642700000004</v>
          </cell>
        </row>
        <row r="28">
          <cell r="H28">
            <v>-146680.87759600001</v>
          </cell>
          <cell r="M28">
            <v>-179621.26449999999</v>
          </cell>
          <cell r="N28">
            <v>-164106.40338</v>
          </cell>
        </row>
        <row r="30">
          <cell r="H30">
            <v>8100</v>
          </cell>
          <cell r="M30">
            <v>12178.70795</v>
          </cell>
          <cell r="N30">
            <v>15491.09073</v>
          </cell>
        </row>
        <row r="31">
          <cell r="H31">
            <v>-762187.92200000002</v>
          </cell>
          <cell r="M31">
            <v>-699710.20067000005</v>
          </cell>
          <cell r="N31">
            <v>-713182.54903999995</v>
          </cell>
        </row>
        <row r="32">
          <cell r="H32">
            <v>0.10654</v>
          </cell>
          <cell r="N32">
            <v>147.24442999999999</v>
          </cell>
        </row>
        <row r="33">
          <cell r="H33">
            <v>402943.70299999998</v>
          </cell>
          <cell r="M33">
            <v>973036.01775999996</v>
          </cell>
          <cell r="N33">
            <v>1792675.17634</v>
          </cell>
        </row>
        <row r="34">
          <cell r="H34">
            <v>-521795.17775999999</v>
          </cell>
          <cell r="M34">
            <v>-1190351.2626</v>
          </cell>
          <cell r="N34">
            <v>-2416098.48557</v>
          </cell>
        </row>
        <row r="36">
          <cell r="H36">
            <v>-284693.28519800003</v>
          </cell>
          <cell r="M36">
            <v>100111.38574</v>
          </cell>
          <cell r="N36">
            <v>-114489.738786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4"/>
  <sheetViews>
    <sheetView tabSelected="1" view="pageBreakPreview" zoomScale="80" zoomScaleNormal="100" zoomScaleSheetLayoutView="80" workbookViewId="0">
      <pane xSplit="2" ySplit="5" topLeftCell="F6" activePane="bottomRight" state="frozen"/>
      <selection pane="topRight" activeCell="C1" sqref="C1"/>
      <selection pane="bottomLeft" activeCell="A6" sqref="A6"/>
      <selection pane="bottomRight" activeCell="S10" sqref="S10"/>
    </sheetView>
  </sheetViews>
  <sheetFormatPr defaultRowHeight="15.75" customHeight="1" x14ac:dyDescent="0.25"/>
  <cols>
    <col min="1" max="1" width="0" hidden="1" customWidth="1"/>
    <col min="2" max="2" width="44.140625" customWidth="1"/>
    <col min="3" max="9" width="16.7109375" hidden="1" customWidth="1"/>
    <col min="10" max="10" width="17.42578125" customWidth="1"/>
    <col min="11" max="11" width="18.7109375" customWidth="1"/>
    <col min="12" max="12" width="17.5703125" customWidth="1"/>
    <col min="13" max="15" width="16.7109375" customWidth="1"/>
    <col min="16" max="16" width="17.28515625" customWidth="1"/>
  </cols>
  <sheetData>
    <row r="2" spans="2:17" ht="15.75" customHeight="1" x14ac:dyDescent="0.3">
      <c r="B2" s="1" t="s">
        <v>23</v>
      </c>
    </row>
    <row r="4" spans="2:17" ht="15.75" customHeight="1" x14ac:dyDescent="0.25">
      <c r="O4" t="s">
        <v>11</v>
      </c>
    </row>
    <row r="5" spans="2:17" ht="38.25" customHeight="1" x14ac:dyDescent="0.25">
      <c r="B5" s="3" t="s">
        <v>0</v>
      </c>
      <c r="C5" s="3" t="s">
        <v>8</v>
      </c>
      <c r="D5" s="3" t="s">
        <v>9</v>
      </c>
      <c r="E5" s="3" t="s">
        <v>10</v>
      </c>
      <c r="F5" s="3" t="s">
        <v>12</v>
      </c>
      <c r="G5" s="3" t="s">
        <v>13</v>
      </c>
      <c r="H5" s="3" t="s">
        <v>14</v>
      </c>
      <c r="I5" s="3" t="s">
        <v>15</v>
      </c>
      <c r="J5" s="3" t="s">
        <v>16</v>
      </c>
      <c r="K5" s="3" t="s">
        <v>17</v>
      </c>
      <c r="L5" s="3" t="s">
        <v>18</v>
      </c>
      <c r="M5" s="3" t="s">
        <v>19</v>
      </c>
      <c r="N5" s="3" t="s">
        <v>21</v>
      </c>
      <c r="O5" s="3" t="s">
        <v>24</v>
      </c>
      <c r="P5" s="3" t="s">
        <v>22</v>
      </c>
    </row>
    <row r="6" spans="2:17" ht="30.75" customHeight="1" x14ac:dyDescent="0.25">
      <c r="B6" s="4" t="s">
        <v>1</v>
      </c>
      <c r="C6" s="5">
        <v>7415071.9274540739</v>
      </c>
      <c r="D6" s="5">
        <v>6748777.5012426944</v>
      </c>
      <c r="E6" s="5">
        <v>6955530.0134636099</v>
      </c>
      <c r="F6" s="5">
        <v>7587575.9011465423</v>
      </c>
      <c r="G6" s="5">
        <v>6774582.8372062333</v>
      </c>
      <c r="H6" s="5">
        <v>7573610.4507015487</v>
      </c>
      <c r="I6" s="5">
        <v>8429264.2031008843</v>
      </c>
      <c r="J6" s="5">
        <v>7955202.2650504252</v>
      </c>
      <c r="K6" s="5">
        <f>'[1]8.ОФР'!$V$12</f>
        <v>7065827.555038142</v>
      </c>
      <c r="L6" s="5">
        <f>'[1]8.ОФР'!$X$12</f>
        <v>7745751.5335569791</v>
      </c>
      <c r="M6" s="5">
        <f>'[2]8.ОФР'!$Z$12</f>
        <v>8647358.4859991614</v>
      </c>
      <c r="N6" s="5">
        <f>'[3]8.ОФР_9'!$M$13</f>
        <v>8617942.0914590005</v>
      </c>
      <c r="O6" s="5">
        <f>'[3]8.ОФР_9'!$N$13</f>
        <v>7975243.943182</v>
      </c>
      <c r="P6" s="5">
        <f>'[3]8.ОФР_9'!$H$13</f>
        <v>8353901.4638040001</v>
      </c>
    </row>
    <row r="7" spans="2:17" ht="30.75" customHeight="1" x14ac:dyDescent="0.25">
      <c r="B7" s="4" t="s">
        <v>2</v>
      </c>
      <c r="C7" s="5">
        <v>6272438.2090000007</v>
      </c>
      <c r="D7" s="5">
        <v>5284300.6209999993</v>
      </c>
      <c r="E7" s="5">
        <v>5451575.807</v>
      </c>
      <c r="F7" s="5">
        <v>6554039.8989999993</v>
      </c>
      <c r="G7" s="5">
        <v>5764208.5360000012</v>
      </c>
      <c r="H7" s="5">
        <v>5718402.4560000002</v>
      </c>
      <c r="I7" s="5">
        <v>7417705.2270000009</v>
      </c>
      <c r="J7" s="5">
        <v>7072184.273</v>
      </c>
      <c r="K7" s="5">
        <f>'[1]8.ОФР'!$V$18*-1</f>
        <v>5887827.9783900008</v>
      </c>
      <c r="L7" s="5">
        <f>'[1]8.ОФР'!$X$18*-1</f>
        <v>6136500.3880000021</v>
      </c>
      <c r="M7" s="5">
        <f>'[2]8.ОФР'!$Z$18*-1</f>
        <v>8015504.7609999999</v>
      </c>
      <c r="N7" s="5">
        <f>'[3]8.ОФР_9'!$M$19*-1</f>
        <v>7604885.3008000003</v>
      </c>
      <c r="O7" s="5">
        <f>'[3]8.ОФР_9'!$N$19*-1</f>
        <v>6364139.4229100002</v>
      </c>
      <c r="P7" s="5">
        <f>'[3]8.ОФР_9'!$H$19*-1</f>
        <v>6216338.9579999996</v>
      </c>
    </row>
    <row r="8" spans="2:17" ht="30.75" customHeight="1" x14ac:dyDescent="0.25">
      <c r="B8" s="4" t="s">
        <v>3</v>
      </c>
      <c r="C8" s="5">
        <v>1142633.7184540734</v>
      </c>
      <c r="D8" s="5">
        <v>1464476.8802426951</v>
      </c>
      <c r="E8" s="5">
        <v>1503954.2064636098</v>
      </c>
      <c r="F8" s="5">
        <v>1033536.002146543</v>
      </c>
      <c r="G8" s="5">
        <v>1010374.301206232</v>
      </c>
      <c r="H8" s="5">
        <v>1855207.9947015485</v>
      </c>
      <c r="I8" s="5">
        <v>1011558.9761008834</v>
      </c>
      <c r="J8" s="5">
        <v>883017.99205042515</v>
      </c>
      <c r="K8" s="5">
        <f>'[1]8.ОФР'!$V$24</f>
        <v>1177999.5766481422</v>
      </c>
      <c r="L8" s="5">
        <f>'[1]8.ОФР'!$X$24</f>
        <v>1609251.1455569782</v>
      </c>
      <c r="M8" s="5">
        <f>'[2]8.ОФР'!$Z$24</f>
        <v>631853.7249991612</v>
      </c>
      <c r="N8" s="5">
        <f>N6-N7</f>
        <v>1013056.7906590002</v>
      </c>
      <c r="O8" s="5">
        <f>O6-O7</f>
        <v>1611104.5202719998</v>
      </c>
      <c r="P8" s="5">
        <f>P6-P7</f>
        <v>2137562.5058040004</v>
      </c>
      <c r="Q8" s="2"/>
    </row>
    <row r="9" spans="2:17" ht="30.75" customHeight="1" x14ac:dyDescent="0.25">
      <c r="B9" s="4" t="s">
        <v>20</v>
      </c>
      <c r="C9" s="5">
        <v>114781.67000000001</v>
      </c>
      <c r="D9" s="5">
        <v>130042.84699999999</v>
      </c>
      <c r="E9" s="5">
        <v>120383.90300000001</v>
      </c>
      <c r="F9" s="5">
        <v>131609.49600000001</v>
      </c>
      <c r="G9" s="5">
        <v>138216.25700000001</v>
      </c>
      <c r="H9" s="5">
        <v>135705.247</v>
      </c>
      <c r="I9" s="5">
        <v>238702.64500000002</v>
      </c>
      <c r="J9" s="5">
        <v>144948.242</v>
      </c>
      <c r="K9" s="5">
        <f>'[1]8.ОФР'!$V$31*-1</f>
        <v>155893.48958655252</v>
      </c>
      <c r="L9" s="5">
        <f>'[1]8.ОФР'!$X$31*-1</f>
        <v>144794.57803</v>
      </c>
      <c r="M9" s="5">
        <f>'[2]8.ОФР'!$Z$31*-1</f>
        <v>260082.40163344741</v>
      </c>
      <c r="N9" s="5">
        <f>('[3]8.ОФР_9'!$M$27+'[3]8.ОФР_9'!$M$28)*-1</f>
        <v>185598.84282999998</v>
      </c>
      <c r="O9" s="5">
        <f>('[3]8.ОФР_9'!$N$27+'[3]8.ОФР_9'!$N$28)*-1</f>
        <v>172049.36765</v>
      </c>
      <c r="P9" s="5">
        <f>('[3]8.ОФР_9'!$H$27+'[3]8.ОФР_9'!$H$28)*-1</f>
        <v>154520.71859599999</v>
      </c>
    </row>
    <row r="10" spans="2:17" ht="30.75" customHeight="1" x14ac:dyDescent="0.25">
      <c r="B10" s="4" t="s">
        <v>4</v>
      </c>
      <c r="C10" s="5">
        <v>-725587.02199999976</v>
      </c>
      <c r="D10" s="5">
        <v>-1554693.111</v>
      </c>
      <c r="E10" s="5">
        <v>-1280735.1670000001</v>
      </c>
      <c r="F10" s="5">
        <v>-338520.82199999993</v>
      </c>
      <c r="G10" s="5">
        <v>-771734.21100000001</v>
      </c>
      <c r="H10" s="5">
        <v>-1546661.2600000002</v>
      </c>
      <c r="I10" s="5">
        <v>-1118533.216</v>
      </c>
      <c r="J10" s="5">
        <v>-381814.99800000002</v>
      </c>
      <c r="K10" s="5">
        <f>'[1]8.ОФР'!$V$33+'[1]8.ОФР'!$V$34+'[1]8.ОФР'!$V$35+'[1]8.ОФР'!$V$36+'[1]8.ОФР'!$V$38</f>
        <v>-2115063.3023600001</v>
      </c>
      <c r="L10" s="5">
        <f>'[1]8.ОФР'!$X$33+'[1]8.ОФР'!$X$34+'[1]8.ОФР'!$X$35+'[1]8.ОФР'!$X$36+'[1]8.ОФР'!$X$38</f>
        <v>-823263.97576000006</v>
      </c>
      <c r="M10" s="5">
        <f>'[2]8.ОФР'!$Z$33+'[2]8.ОФР'!$Z$34+'[2]8.ОФР'!$Z$36+'[2]8.ОФР'!$Z$38</f>
        <v>-1218056.9077600008</v>
      </c>
      <c r="N10" s="5">
        <f>'[3]8.ОФР_9'!$M$30+'[3]8.ОФР_9'!$M$31+'[3]8.ОФР_9'!$M$33+'[3]8.ОФР_9'!$M$34</f>
        <v>-904846.73756000015</v>
      </c>
      <c r="O10" s="5">
        <f>'[3]8.ОФР_9'!$N$30+'[3]8.ОФР_9'!$N$31+'[3]8.ОФР_9'!$N$32+'[3]8.ОФР_9'!$N$33+'[3]8.ОФР_9'!$N$34</f>
        <v>-1320967.52311</v>
      </c>
      <c r="P10" s="5">
        <f>'[3]8.ОФР_9'!$H$30+'[3]8.ОФР_9'!$H$31+'[3]8.ОФР_9'!$H$32+'[3]8.ОФР_9'!$H$33+'[3]8.ОФР_9'!$H$34</f>
        <v>-872939.29022000008</v>
      </c>
    </row>
    <row r="11" spans="2:17" ht="30.75" customHeight="1" x14ac:dyDescent="0.25">
      <c r="B11" s="4" t="s">
        <v>5</v>
      </c>
      <c r="C11" s="5">
        <v>302265.02645407355</v>
      </c>
      <c r="D11" s="5">
        <v>-220259.0777573048</v>
      </c>
      <c r="E11" s="5">
        <v>102835.13646360984</v>
      </c>
      <c r="F11" s="5">
        <v>563405.68414654303</v>
      </c>
      <c r="G11" s="5">
        <v>100423.83320623206</v>
      </c>
      <c r="H11" s="5">
        <v>172841.48770154826</v>
      </c>
      <c r="I11" s="5">
        <v>-345676.88489911659</v>
      </c>
      <c r="J11" s="5">
        <v>356254.75205042516</v>
      </c>
      <c r="K11" s="5">
        <f t="shared" ref="K11:P11" si="0">K8-K9+K10</f>
        <v>-1092957.2152984105</v>
      </c>
      <c r="L11" s="5">
        <f t="shared" si="0"/>
        <v>641192.59176697815</v>
      </c>
      <c r="M11" s="5">
        <f t="shared" si="0"/>
        <v>-846285.58439428697</v>
      </c>
      <c r="N11" s="5">
        <f t="shared" si="0"/>
        <v>-77388.789730999968</v>
      </c>
      <c r="O11" s="5">
        <f t="shared" si="0"/>
        <v>118087.6295119999</v>
      </c>
      <c r="P11" s="5">
        <f t="shared" si="0"/>
        <v>1110102.4969880003</v>
      </c>
    </row>
    <row r="12" spans="2:17" ht="30.75" customHeight="1" x14ac:dyDescent="0.25">
      <c r="B12" s="4" t="s">
        <v>6</v>
      </c>
      <c r="C12" s="5">
        <v>546967.00000000035</v>
      </c>
      <c r="D12" s="5">
        <v>-26847.587449429266</v>
      </c>
      <c r="E12" s="5">
        <v>-44106.268730571035</v>
      </c>
      <c r="F12" s="5">
        <v>446948.78755000001</v>
      </c>
      <c r="G12" s="5">
        <v>-69841.575230000017</v>
      </c>
      <c r="H12" s="5">
        <v>113166.99609999993</v>
      </c>
      <c r="I12" s="5">
        <v>-148854.63270999998</v>
      </c>
      <c r="J12" s="5">
        <v>469509.16198999999</v>
      </c>
      <c r="K12" s="5">
        <f>'[1]8.ОФР'!$V$45*-1</f>
        <v>-454880.50861000002</v>
      </c>
      <c r="L12" s="5">
        <f>'[1]8.ОФР'!$X$45*-1</f>
        <v>-3134.7867800000204</v>
      </c>
      <c r="M12" s="5">
        <f>'[2]8.ОФР'!$Z$45*-1</f>
        <v>57979.929640000046</v>
      </c>
      <c r="N12" s="5">
        <f>'[3]8.ОФР_9'!$M$36*-1</f>
        <v>-100111.38574</v>
      </c>
      <c r="O12" s="5">
        <f>'[3]8.ОФР_9'!$N$36</f>
        <v>-114489.738786</v>
      </c>
      <c r="P12" s="5">
        <f>'[3]8.ОФР_9'!$H$36</f>
        <v>-284693.28519800003</v>
      </c>
    </row>
    <row r="13" spans="2:17" ht="36.75" customHeight="1" x14ac:dyDescent="0.25">
      <c r="B13" s="4" t="s">
        <v>7</v>
      </c>
      <c r="C13" s="5">
        <v>-244701.97354592677</v>
      </c>
      <c r="D13" s="5">
        <v>-193411.49030787553</v>
      </c>
      <c r="E13" s="5">
        <v>146941.40519418087</v>
      </c>
      <c r="F13" s="5">
        <v>116456.89659654303</v>
      </c>
      <c r="G13" s="5">
        <v>170265.40843623207</v>
      </c>
      <c r="H13" s="5">
        <v>59674.491601548332</v>
      </c>
      <c r="I13" s="5">
        <v>-196822.25218911661</v>
      </c>
      <c r="J13" s="5">
        <v>-113254.40993957483</v>
      </c>
      <c r="K13" s="5">
        <f>(K11-K12)</f>
        <v>-638076.70668841049</v>
      </c>
      <c r="L13" s="5">
        <f>(L11-L12)</f>
        <v>644327.37854697811</v>
      </c>
      <c r="M13" s="5">
        <f>(M11-M12)</f>
        <v>-904265.51403428707</v>
      </c>
      <c r="N13" s="5">
        <f>N11-N12</f>
        <v>22722.59600900003</v>
      </c>
      <c r="O13" s="5">
        <f>O11+O12</f>
        <v>3597.8907259998959</v>
      </c>
      <c r="P13" s="5">
        <f>P11+P12</f>
        <v>825409.21179000032</v>
      </c>
    </row>
    <row r="17" spans="20:21" ht="15.75" customHeight="1" x14ac:dyDescent="0.25">
      <c r="T17" s="2"/>
    </row>
    <row r="18" spans="20:21" ht="15.75" customHeight="1" x14ac:dyDescent="0.25">
      <c r="T18" s="2"/>
    </row>
    <row r="24" spans="20:21" ht="15.75" customHeight="1" x14ac:dyDescent="0.25">
      <c r="U24" s="2"/>
    </row>
  </sheetData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МРСК Юга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Машнова Светлана Вячеславовна</dc:creator>
  <cp:lastModifiedBy>Трегубов Александр Николаевич</cp:lastModifiedBy>
  <cp:lastPrinted>2016-05-19T11:01:51Z</cp:lastPrinted>
  <dcterms:created xsi:type="dcterms:W3CDTF">2015-04-02T08:39:08Z</dcterms:created>
  <dcterms:modified xsi:type="dcterms:W3CDTF">2017-09-26T08:26:00Z</dcterms:modified>
</cp:coreProperties>
</file>